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filterPrivacy="1" defaultThemeVersion="124226"/>
  <xr:revisionPtr revIDLastSave="0" documentId="8_{22ADD2A4-EBD4-484A-BAFD-212C92FF5695}" xr6:coauthVersionLast="36" xr6:coauthVersionMax="36" xr10:uidLastSave="{00000000-0000-0000-0000-000000000000}"/>
  <bookViews>
    <workbookView xWindow="0" yWindow="0" windowWidth="28800" windowHeight="12225" tabRatio="722" firstSheet="13" activeTab="13" xr2:uid="{00000000-000D-0000-FFFF-FFFF00000000}"/>
  </bookViews>
  <sheets>
    <sheet name="mzdy" sheetId="2" state="hidden" r:id="rId1"/>
    <sheet name="mzdy 01.01." sheetId="7" state="hidden" r:id="rId2"/>
    <sheet name="návrh rozpočtu" sheetId="1" state="hidden" r:id="rId3"/>
    <sheet name="návrh doplnok prac sila" sheetId="3" state="hidden" r:id="rId4"/>
    <sheet name="po úprave" sheetId="4" state="hidden" r:id="rId5"/>
    <sheet name="schválený" sheetId="5" state="hidden" r:id="rId6"/>
    <sheet name="LK ŠvP Dopravné" sheetId="8" state="hidden" r:id="rId7"/>
    <sheet name="normat. nenormat.HN" sheetId="6" state="hidden" r:id="rId8"/>
    <sheet name="ŠJ;dary príjmy" sheetId="10" state="hidden" r:id="rId9"/>
    <sheet name="učebnice" sheetId="11" state="hidden" r:id="rId10"/>
    <sheet name="uprava zrusenie skoly" sheetId="13" state="hidden" r:id="rId11"/>
    <sheet name="uprava k 31.8." sheetId="15" state="hidden" r:id="rId12"/>
    <sheet name="čerpanie" sheetId="9" state="hidden" r:id="rId13"/>
    <sheet name="čerpanie 31.08.2019" sheetId="16" r:id="rId14"/>
  </sheets>
  <definedNames>
    <definedName name="_xlnm.Print_Area" localSheetId="2">'návrh rozpočtu'!$A$1:$R$252</definedName>
  </definedNames>
  <calcPr calcId="191029"/>
</workbook>
</file>

<file path=xl/calcChain.xml><?xml version="1.0" encoding="utf-8"?>
<calcChain xmlns="http://schemas.openxmlformats.org/spreadsheetml/2006/main">
  <c r="E90" i="16" l="1"/>
  <c r="B90" i="16"/>
  <c r="C71" i="16"/>
  <c r="D71" i="16"/>
  <c r="E71" i="16"/>
  <c r="F71" i="16"/>
  <c r="G71" i="16"/>
  <c r="H71" i="16"/>
  <c r="I71" i="16"/>
  <c r="J71" i="16"/>
  <c r="L71" i="16"/>
  <c r="M71" i="16"/>
  <c r="B71" i="16"/>
  <c r="F21" i="16"/>
  <c r="F20" i="16"/>
  <c r="C20" i="16"/>
  <c r="C26" i="16"/>
  <c r="C21" i="16"/>
  <c r="C22" i="16"/>
  <c r="B21" i="16"/>
  <c r="B20" i="16"/>
  <c r="B22" i="16"/>
  <c r="K80" i="16"/>
  <c r="I80" i="16"/>
  <c r="K109" i="16"/>
  <c r="H109" i="16"/>
  <c r="H93" i="16"/>
  <c r="H96" i="16" s="1"/>
  <c r="K89" i="16"/>
  <c r="J89" i="16"/>
  <c r="I89" i="16"/>
  <c r="K88" i="16"/>
  <c r="I88" i="16"/>
  <c r="J88" i="16" s="1"/>
  <c r="K87" i="16"/>
  <c r="J87" i="16"/>
  <c r="I87" i="16"/>
  <c r="K86" i="16"/>
  <c r="I86" i="16"/>
  <c r="J86" i="16" s="1"/>
  <c r="K85" i="16"/>
  <c r="I85" i="16"/>
  <c r="J85" i="16" s="1"/>
  <c r="K84" i="16"/>
  <c r="I84" i="16"/>
  <c r="J84" i="16" s="1"/>
  <c r="K83" i="16"/>
  <c r="I83" i="16"/>
  <c r="J83" i="16" s="1"/>
  <c r="K82" i="16"/>
  <c r="I82" i="16"/>
  <c r="J82" i="16" s="1"/>
  <c r="K75" i="16"/>
  <c r="I75" i="16"/>
  <c r="K93" i="16" l="1"/>
  <c r="K96" i="16" s="1"/>
  <c r="I93" i="16"/>
  <c r="I96" i="16" s="1"/>
  <c r="J93" i="16"/>
  <c r="J96" i="16" s="1"/>
  <c r="E105" i="16" l="1"/>
  <c r="N107" i="16" s="1"/>
  <c r="B105" i="16"/>
  <c r="D92" i="16"/>
  <c r="D91" i="16"/>
  <c r="B93" i="16"/>
  <c r="B109" i="16" s="1"/>
  <c r="C78" i="16"/>
  <c r="D78" i="16" s="1"/>
  <c r="M72" i="16"/>
  <c r="L72" i="16"/>
  <c r="J72" i="16"/>
  <c r="I72" i="16"/>
  <c r="H72" i="16"/>
  <c r="G72" i="16"/>
  <c r="F72" i="16"/>
  <c r="E72" i="16"/>
  <c r="D72" i="16"/>
  <c r="C72" i="16"/>
  <c r="B72" i="16"/>
  <c r="M70" i="16"/>
  <c r="L70" i="16"/>
  <c r="J70" i="16"/>
  <c r="I70" i="16"/>
  <c r="H70" i="16"/>
  <c r="G70" i="16"/>
  <c r="F70" i="16"/>
  <c r="E70" i="16"/>
  <c r="D70" i="16"/>
  <c r="C70" i="16"/>
  <c r="B70" i="16"/>
  <c r="M69" i="16"/>
  <c r="L69" i="16"/>
  <c r="J69" i="16"/>
  <c r="I69" i="16"/>
  <c r="H69" i="16"/>
  <c r="G69" i="16"/>
  <c r="F69" i="16"/>
  <c r="E69" i="16"/>
  <c r="D69" i="16"/>
  <c r="C69" i="16"/>
  <c r="B69" i="16"/>
  <c r="M68" i="16"/>
  <c r="L68" i="16"/>
  <c r="J68" i="16"/>
  <c r="I68" i="16"/>
  <c r="H68" i="16"/>
  <c r="G68" i="16"/>
  <c r="F68" i="16"/>
  <c r="E68" i="16"/>
  <c r="D68" i="16"/>
  <c r="C68" i="16"/>
  <c r="B68" i="16"/>
  <c r="M67" i="16"/>
  <c r="L67" i="16"/>
  <c r="J67" i="16"/>
  <c r="I67" i="16"/>
  <c r="H67" i="16"/>
  <c r="G67" i="16"/>
  <c r="F67" i="16"/>
  <c r="E67" i="16"/>
  <c r="D67" i="16"/>
  <c r="C67" i="16"/>
  <c r="B67" i="16"/>
  <c r="M66" i="16"/>
  <c r="L66" i="16"/>
  <c r="J66" i="16"/>
  <c r="I66" i="16"/>
  <c r="H66" i="16"/>
  <c r="G66" i="16"/>
  <c r="F66" i="16"/>
  <c r="E66" i="16"/>
  <c r="D66" i="16"/>
  <c r="C66" i="16"/>
  <c r="B66" i="16"/>
  <c r="M65" i="16"/>
  <c r="L65" i="16"/>
  <c r="J65" i="16"/>
  <c r="I65" i="16"/>
  <c r="H65" i="16"/>
  <c r="G65" i="16"/>
  <c r="F65" i="16"/>
  <c r="E65" i="16"/>
  <c r="D65" i="16"/>
  <c r="C65" i="16"/>
  <c r="B65" i="16"/>
  <c r="M64" i="16"/>
  <c r="L64" i="16"/>
  <c r="J64" i="16"/>
  <c r="I64" i="16"/>
  <c r="H64" i="16"/>
  <c r="G64" i="16"/>
  <c r="F64" i="16"/>
  <c r="E64" i="16"/>
  <c r="D64" i="16"/>
  <c r="C64" i="16"/>
  <c r="B64" i="16"/>
  <c r="M62" i="16"/>
  <c r="L62" i="16"/>
  <c r="J62" i="16"/>
  <c r="I62" i="16"/>
  <c r="H62" i="16"/>
  <c r="G62" i="16"/>
  <c r="F62" i="16"/>
  <c r="E62" i="16"/>
  <c r="D62" i="16"/>
  <c r="C62" i="16"/>
  <c r="B62" i="16"/>
  <c r="M61" i="16"/>
  <c r="L61" i="16"/>
  <c r="J61" i="16"/>
  <c r="I61" i="16"/>
  <c r="H61" i="16"/>
  <c r="G61" i="16"/>
  <c r="F61" i="16"/>
  <c r="E61" i="16"/>
  <c r="D61" i="16"/>
  <c r="C61" i="16"/>
  <c r="B61" i="16"/>
  <c r="M60" i="16"/>
  <c r="L60" i="16"/>
  <c r="J60" i="16"/>
  <c r="I60" i="16"/>
  <c r="H60" i="16"/>
  <c r="G60" i="16"/>
  <c r="F60" i="16"/>
  <c r="E60" i="16"/>
  <c r="D60" i="16"/>
  <c r="C60" i="16"/>
  <c r="B60" i="16"/>
  <c r="M59" i="16"/>
  <c r="L59" i="16"/>
  <c r="J59" i="16"/>
  <c r="I59" i="16"/>
  <c r="H59" i="16"/>
  <c r="G59" i="16"/>
  <c r="F59" i="16"/>
  <c r="E59" i="16"/>
  <c r="D59" i="16"/>
  <c r="C59" i="16"/>
  <c r="B59" i="16"/>
  <c r="M58" i="16"/>
  <c r="L58" i="16"/>
  <c r="J58" i="16"/>
  <c r="I58" i="16"/>
  <c r="H58" i="16"/>
  <c r="G58" i="16"/>
  <c r="F58" i="16"/>
  <c r="E58" i="16"/>
  <c r="D58" i="16"/>
  <c r="C58" i="16"/>
  <c r="B58" i="16"/>
  <c r="L55" i="16"/>
  <c r="J55" i="16"/>
  <c r="I55" i="16"/>
  <c r="H55" i="16"/>
  <c r="G55" i="16"/>
  <c r="F55" i="16"/>
  <c r="E55" i="16"/>
  <c r="D55" i="16"/>
  <c r="C55" i="16"/>
  <c r="B55" i="16"/>
  <c r="M53" i="16"/>
  <c r="L53" i="16"/>
  <c r="J53" i="16"/>
  <c r="I53" i="16"/>
  <c r="H53" i="16"/>
  <c r="G53" i="16"/>
  <c r="F53" i="16"/>
  <c r="E53" i="16"/>
  <c r="D53" i="16"/>
  <c r="C53" i="16"/>
  <c r="B53" i="16"/>
  <c r="N52" i="16"/>
  <c r="K52" i="16"/>
  <c r="K51" i="16"/>
  <c r="N51" i="16" s="1"/>
  <c r="N50" i="16"/>
  <c r="K50" i="16"/>
  <c r="K49" i="16"/>
  <c r="K48" i="16"/>
  <c r="N48" i="16" s="1"/>
  <c r="M46" i="16"/>
  <c r="L46" i="16"/>
  <c r="J46" i="16"/>
  <c r="I46" i="16"/>
  <c r="H46" i="16"/>
  <c r="G46" i="16"/>
  <c r="F46" i="16"/>
  <c r="E46" i="16"/>
  <c r="D46" i="16"/>
  <c r="C46" i="16"/>
  <c r="B46" i="16"/>
  <c r="K45" i="16"/>
  <c r="N45" i="16" s="1"/>
  <c r="K44" i="16"/>
  <c r="N44" i="16" s="1"/>
  <c r="K43" i="16"/>
  <c r="N43" i="16" s="1"/>
  <c r="K42" i="16"/>
  <c r="K41" i="16"/>
  <c r="N41" i="16" s="1"/>
  <c r="K40" i="16"/>
  <c r="N40" i="16" s="1"/>
  <c r="M38" i="16"/>
  <c r="L38" i="16"/>
  <c r="K38" i="16"/>
  <c r="J38" i="16"/>
  <c r="I38" i="16"/>
  <c r="H38" i="16"/>
  <c r="G38" i="16"/>
  <c r="F38" i="16"/>
  <c r="E38" i="16"/>
  <c r="D38" i="16"/>
  <c r="C38" i="16"/>
  <c r="B38" i="16"/>
  <c r="M37" i="16"/>
  <c r="L37" i="16"/>
  <c r="J37" i="16"/>
  <c r="I37" i="16"/>
  <c r="H37" i="16"/>
  <c r="G37" i="16"/>
  <c r="F37" i="16"/>
  <c r="E37" i="16"/>
  <c r="D37" i="16"/>
  <c r="C37" i="16"/>
  <c r="B37" i="16"/>
  <c r="M35" i="16"/>
  <c r="L35" i="16"/>
  <c r="J35" i="16"/>
  <c r="I35" i="16"/>
  <c r="H35" i="16"/>
  <c r="G35" i="16"/>
  <c r="F35" i="16"/>
  <c r="E35" i="16"/>
  <c r="D35" i="16"/>
  <c r="C35" i="16"/>
  <c r="B35" i="16"/>
  <c r="N34" i="16"/>
  <c r="K34" i="16"/>
  <c r="K33" i="16"/>
  <c r="N33" i="16" s="1"/>
  <c r="K32" i="16"/>
  <c r="K71" i="16" s="1"/>
  <c r="K31" i="16"/>
  <c r="N31" i="16" s="1"/>
  <c r="K30" i="16"/>
  <c r="K67" i="16" s="1"/>
  <c r="K29" i="16"/>
  <c r="N29" i="16" s="1"/>
  <c r="K28" i="16"/>
  <c r="N28" i="16" s="1"/>
  <c r="K27" i="16"/>
  <c r="N27" i="16" s="1"/>
  <c r="K26" i="16"/>
  <c r="N26" i="16" s="1"/>
  <c r="K25" i="16"/>
  <c r="N25" i="16" s="1"/>
  <c r="K24" i="16"/>
  <c r="N24" i="16" s="1"/>
  <c r="K23" i="16"/>
  <c r="N23" i="16" s="1"/>
  <c r="N22" i="16"/>
  <c r="K22" i="16"/>
  <c r="K21" i="16"/>
  <c r="K20" i="16"/>
  <c r="N20" i="16" s="1"/>
  <c r="M18" i="16"/>
  <c r="L18" i="16"/>
  <c r="J18" i="16"/>
  <c r="I18" i="16"/>
  <c r="H18" i="16"/>
  <c r="G18" i="16"/>
  <c r="F18" i="16"/>
  <c r="E18" i="16"/>
  <c r="D18" i="16"/>
  <c r="C18" i="16"/>
  <c r="B18" i="16"/>
  <c r="K17" i="16"/>
  <c r="K64" i="16" s="1"/>
  <c r="K16" i="16"/>
  <c r="N16" i="16" s="1"/>
  <c r="K15" i="16"/>
  <c r="N15" i="16" s="1"/>
  <c r="K14" i="16"/>
  <c r="N14" i="16" s="1"/>
  <c r="K13" i="16"/>
  <c r="K12" i="16"/>
  <c r="N12" i="16" s="1"/>
  <c r="K11" i="16"/>
  <c r="K10" i="16"/>
  <c r="K9" i="16"/>
  <c r="K61" i="16" s="1"/>
  <c r="K8" i="16"/>
  <c r="N8" i="16" s="1"/>
  <c r="K7" i="16"/>
  <c r="N7" i="16" s="1"/>
  <c r="N6" i="16"/>
  <c r="K6" i="16"/>
  <c r="K5" i="16"/>
  <c r="N5" i="16" s="1"/>
  <c r="K70" i="16" l="1"/>
  <c r="N30" i="16"/>
  <c r="N67" i="16" s="1"/>
  <c r="C88" i="16" s="1"/>
  <c r="D88" i="16" s="1"/>
  <c r="I56" i="16"/>
  <c r="K60" i="16"/>
  <c r="N32" i="16"/>
  <c r="N71" i="16" s="1"/>
  <c r="C87" i="16" s="1"/>
  <c r="D87" i="16" s="1"/>
  <c r="K53" i="16"/>
  <c r="K59" i="16"/>
  <c r="M56" i="16"/>
  <c r="D105" i="16"/>
  <c r="M107" i="16"/>
  <c r="K62" i="16"/>
  <c r="N49" i="16"/>
  <c r="N53" i="16" s="1"/>
  <c r="H56" i="16"/>
  <c r="N55" i="16"/>
  <c r="N69" i="16"/>
  <c r="C85" i="16" s="1"/>
  <c r="D85" i="16" s="1"/>
  <c r="K58" i="16"/>
  <c r="N66" i="16"/>
  <c r="C86" i="16" s="1"/>
  <c r="D86" i="16" s="1"/>
  <c r="K65" i="16"/>
  <c r="K35" i="16"/>
  <c r="D56" i="16"/>
  <c r="K72" i="16"/>
  <c r="L56" i="16"/>
  <c r="J56" i="16"/>
  <c r="G56" i="16"/>
  <c r="F56" i="16"/>
  <c r="E56" i="16"/>
  <c r="K37" i="16"/>
  <c r="C56" i="16"/>
  <c r="B56" i="16"/>
  <c r="N37" i="16"/>
  <c r="E93" i="16" s="1"/>
  <c r="N94" i="16" s="1"/>
  <c r="N68" i="16"/>
  <c r="C89" i="16" s="1"/>
  <c r="D89" i="16" s="1"/>
  <c r="N59" i="16"/>
  <c r="C81" i="16" s="1"/>
  <c r="D81" i="16" s="1"/>
  <c r="N60" i="16"/>
  <c r="C82" i="16" s="1"/>
  <c r="D82" i="16" s="1"/>
  <c r="N9" i="16"/>
  <c r="N61" i="16" s="1"/>
  <c r="N11" i="16"/>
  <c r="N70" i="16" s="1"/>
  <c r="C80" i="16" s="1"/>
  <c r="D80" i="16" s="1"/>
  <c r="N13" i="16"/>
  <c r="N65" i="16" s="1"/>
  <c r="C76" i="16" s="1"/>
  <c r="D76" i="16" s="1"/>
  <c r="N17" i="16"/>
  <c r="N64" i="16" s="1"/>
  <c r="C84" i="16" s="1"/>
  <c r="D84" i="16" s="1"/>
  <c r="N42" i="16"/>
  <c r="K46" i="16"/>
  <c r="K55" i="16"/>
  <c r="K66" i="16"/>
  <c r="K69" i="16"/>
  <c r="N10" i="16"/>
  <c r="N72" i="16" s="1"/>
  <c r="C83" i="16" s="1"/>
  <c r="D83" i="16" s="1"/>
  <c r="K18" i="16"/>
  <c r="K68" i="16"/>
  <c r="N21" i="16"/>
  <c r="N58" i="16" s="1"/>
  <c r="F105" i="15"/>
  <c r="F109" i="15" s="1"/>
  <c r="F99" i="15"/>
  <c r="F92" i="15"/>
  <c r="F74" i="15"/>
  <c r="F66" i="15"/>
  <c r="F53" i="15"/>
  <c r="F51" i="15"/>
  <c r="F36" i="15"/>
  <c r="F28" i="15"/>
  <c r="F24" i="15"/>
  <c r="F14" i="15"/>
  <c r="F25" i="15" s="1"/>
  <c r="F107" i="15" s="1"/>
  <c r="C105" i="15"/>
  <c r="C109" i="15" s="1"/>
  <c r="C99" i="15"/>
  <c r="C92" i="15"/>
  <c r="C74" i="15"/>
  <c r="C66" i="15"/>
  <c r="C53" i="15"/>
  <c r="C51" i="15"/>
  <c r="C36" i="15"/>
  <c r="C28" i="15"/>
  <c r="C24" i="15"/>
  <c r="C14" i="15"/>
  <c r="C25" i="15" s="1"/>
  <c r="C107" i="15" s="1"/>
  <c r="D105" i="15"/>
  <c r="D109" i="15" s="1"/>
  <c r="D99" i="15"/>
  <c r="D92" i="15"/>
  <c r="D74" i="15"/>
  <c r="D66" i="15"/>
  <c r="D53" i="15"/>
  <c r="D51" i="15"/>
  <c r="D36" i="15"/>
  <c r="D28" i="15"/>
  <c r="D24" i="15"/>
  <c r="D14" i="15"/>
  <c r="D172" i="15"/>
  <c r="C172" i="15"/>
  <c r="E171" i="15"/>
  <c r="E170" i="15"/>
  <c r="E169" i="15"/>
  <c r="E168" i="15"/>
  <c r="E167" i="15"/>
  <c r="E166" i="15"/>
  <c r="E172" i="15" s="1"/>
  <c r="D162" i="15"/>
  <c r="C162" i="15"/>
  <c r="E161" i="15"/>
  <c r="E160" i="15"/>
  <c r="E159" i="15"/>
  <c r="E158" i="15"/>
  <c r="E157" i="15"/>
  <c r="E156" i="15"/>
  <c r="E162" i="15" s="1"/>
  <c r="E149" i="15"/>
  <c r="E148" i="15"/>
  <c r="E146" i="15"/>
  <c r="D144" i="15"/>
  <c r="C144" i="15"/>
  <c r="E143" i="15"/>
  <c r="E142" i="15"/>
  <c r="E141" i="15"/>
  <c r="E140" i="15"/>
  <c r="E139" i="15"/>
  <c r="E138" i="15"/>
  <c r="D137" i="15"/>
  <c r="D145" i="15" s="1"/>
  <c r="C137" i="15"/>
  <c r="C145" i="15" s="1"/>
  <c r="E136" i="15"/>
  <c r="E135" i="15"/>
  <c r="E134" i="15"/>
  <c r="E133" i="15"/>
  <c r="E132" i="15"/>
  <c r="E131" i="15"/>
  <c r="E130" i="15"/>
  <c r="D128" i="15"/>
  <c r="C128" i="15"/>
  <c r="E127" i="15"/>
  <c r="E126" i="15"/>
  <c r="E125" i="15"/>
  <c r="E124" i="15"/>
  <c r="E122" i="15"/>
  <c r="D121" i="15"/>
  <c r="D123" i="15" s="1"/>
  <c r="C121" i="15"/>
  <c r="C123" i="15" s="1"/>
  <c r="E120" i="15"/>
  <c r="E119" i="15"/>
  <c r="E118" i="15"/>
  <c r="E117" i="15"/>
  <c r="D116" i="15"/>
  <c r="C116" i="15"/>
  <c r="E115" i="15"/>
  <c r="E114" i="15"/>
  <c r="E113" i="15"/>
  <c r="N180" i="15"/>
  <c r="J180" i="15"/>
  <c r="J179" i="15"/>
  <c r="N179" i="15" s="1"/>
  <c r="M177" i="15"/>
  <c r="L177" i="15"/>
  <c r="K177" i="15"/>
  <c r="J176" i="15"/>
  <c r="N176" i="15" s="1"/>
  <c r="J175" i="15"/>
  <c r="N175" i="15" s="1"/>
  <c r="M174" i="15"/>
  <c r="L174" i="15"/>
  <c r="K174" i="15"/>
  <c r="M173" i="15"/>
  <c r="L173" i="15"/>
  <c r="K173" i="15"/>
  <c r="J172" i="15"/>
  <c r="N172" i="15" s="1"/>
  <c r="J171" i="15"/>
  <c r="N171" i="15" s="1"/>
  <c r="J170" i="15"/>
  <c r="N170" i="15" s="1"/>
  <c r="M169" i="15"/>
  <c r="L169" i="15"/>
  <c r="K169" i="15"/>
  <c r="J168" i="15"/>
  <c r="N168" i="15" s="1"/>
  <c r="J167" i="15"/>
  <c r="N167" i="15" s="1"/>
  <c r="J166" i="15"/>
  <c r="N166" i="15" s="1"/>
  <c r="J165" i="15"/>
  <c r="N165" i="15" s="1"/>
  <c r="M164" i="15"/>
  <c r="L164" i="15"/>
  <c r="K164" i="15"/>
  <c r="N163" i="15"/>
  <c r="J163" i="15"/>
  <c r="J162" i="15"/>
  <c r="N162" i="15" s="1"/>
  <c r="J161" i="15"/>
  <c r="N161" i="15" s="1"/>
  <c r="M160" i="15"/>
  <c r="L160" i="15"/>
  <c r="K160" i="15"/>
  <c r="J159" i="15"/>
  <c r="N159" i="15" s="1"/>
  <c r="J158" i="15"/>
  <c r="N158" i="15" s="1"/>
  <c r="J157" i="15"/>
  <c r="N157" i="15" s="1"/>
  <c r="M156" i="15"/>
  <c r="L156" i="15"/>
  <c r="K156" i="15"/>
  <c r="J155" i="15"/>
  <c r="N155" i="15" s="1"/>
  <c r="N154" i="15"/>
  <c r="J154" i="15"/>
  <c r="J153" i="15"/>
  <c r="N153" i="15" s="1"/>
  <c r="J152" i="15"/>
  <c r="N152" i="15" s="1"/>
  <c r="M150" i="15"/>
  <c r="L150" i="15"/>
  <c r="K150" i="15"/>
  <c r="J149" i="15"/>
  <c r="N149" i="15" s="1"/>
  <c r="J148" i="15"/>
  <c r="N148" i="15" s="1"/>
  <c r="M147" i="15"/>
  <c r="L147" i="15"/>
  <c r="L151" i="15" s="1"/>
  <c r="K147" i="15"/>
  <c r="J146" i="15"/>
  <c r="N146" i="15" s="1"/>
  <c r="J145" i="15"/>
  <c r="N145" i="15" s="1"/>
  <c r="J144" i="15"/>
  <c r="N144" i="15" s="1"/>
  <c r="J143" i="15"/>
  <c r="N143" i="15" s="1"/>
  <c r="J142" i="15"/>
  <c r="N142" i="15" s="1"/>
  <c r="J141" i="15"/>
  <c r="N141" i="15" s="1"/>
  <c r="J140" i="15"/>
  <c r="N140" i="15" s="1"/>
  <c r="J139" i="15"/>
  <c r="N139" i="15" s="1"/>
  <c r="J138" i="15"/>
  <c r="N138" i="15" s="1"/>
  <c r="M137" i="15"/>
  <c r="L137" i="15"/>
  <c r="K137" i="15"/>
  <c r="J136" i="15"/>
  <c r="N136" i="15" s="1"/>
  <c r="J135" i="15"/>
  <c r="N135" i="15" s="1"/>
  <c r="N134" i="15"/>
  <c r="J134" i="15"/>
  <c r="M132" i="15"/>
  <c r="L132" i="15"/>
  <c r="K132" i="15"/>
  <c r="J131" i="15"/>
  <c r="N131" i="15" s="1"/>
  <c r="J130" i="15"/>
  <c r="N130" i="15" s="1"/>
  <c r="J129" i="15"/>
  <c r="N129" i="15" s="1"/>
  <c r="M128" i="15"/>
  <c r="L128" i="15"/>
  <c r="K128" i="15"/>
  <c r="J127" i="15"/>
  <c r="N127" i="15" s="1"/>
  <c r="J126" i="15"/>
  <c r="N126" i="15" s="1"/>
  <c r="J125" i="15"/>
  <c r="N125" i="15" s="1"/>
  <c r="J124" i="15"/>
  <c r="N124" i="15" s="1"/>
  <c r="J123" i="15"/>
  <c r="N123" i="15" s="1"/>
  <c r="J122" i="15"/>
  <c r="N122" i="15" s="1"/>
  <c r="J121" i="15"/>
  <c r="N121" i="15" s="1"/>
  <c r="J120" i="15"/>
  <c r="N120" i="15" s="1"/>
  <c r="P119" i="15"/>
  <c r="O119" i="15"/>
  <c r="J119" i="15"/>
  <c r="J118" i="15"/>
  <c r="N118" i="15" s="1"/>
  <c r="M117" i="15"/>
  <c r="L117" i="15"/>
  <c r="K117" i="15"/>
  <c r="J116" i="15"/>
  <c r="N116" i="15" s="1"/>
  <c r="P115" i="15"/>
  <c r="O115" i="15"/>
  <c r="J115" i="15"/>
  <c r="J114" i="15"/>
  <c r="N114" i="15" s="1"/>
  <c r="S119" i="15"/>
  <c r="R119" i="15"/>
  <c r="T118" i="15"/>
  <c r="S115" i="15"/>
  <c r="R115" i="15"/>
  <c r="T114" i="15"/>
  <c r="AG109" i="15"/>
  <c r="Y109" i="15"/>
  <c r="N109" i="15"/>
  <c r="CF105" i="15"/>
  <c r="CF109" i="15" s="1"/>
  <c r="CE105" i="15"/>
  <c r="CC105" i="15"/>
  <c r="CC109" i="15" s="1"/>
  <c r="CB105" i="15"/>
  <c r="BZ105" i="15"/>
  <c r="BZ109" i="15" s="1"/>
  <c r="BY105" i="15"/>
  <c r="CA104" i="15" s="1"/>
  <c r="BW105" i="15"/>
  <c r="BW109" i="15" s="1"/>
  <c r="BV105" i="15"/>
  <c r="BR105" i="15"/>
  <c r="BR109" i="15" s="1"/>
  <c r="BQ105" i="15"/>
  <c r="BO105" i="15"/>
  <c r="BO109" i="15" s="1"/>
  <c r="BN105" i="15"/>
  <c r="BL105" i="15"/>
  <c r="BL109" i="15" s="1"/>
  <c r="BK105" i="15"/>
  <c r="BI105" i="15"/>
  <c r="BI109" i="15" s="1"/>
  <c r="BH105" i="15"/>
  <c r="BD105" i="15"/>
  <c r="BD109" i="15" s="1"/>
  <c r="BC105" i="15"/>
  <c r="BA105" i="15"/>
  <c r="BA109" i="15" s="1"/>
  <c r="AZ105" i="15"/>
  <c r="AX105" i="15"/>
  <c r="AX109" i="15" s="1"/>
  <c r="AW105" i="15"/>
  <c r="AU105" i="15"/>
  <c r="AU109" i="15" s="1"/>
  <c r="AT105" i="15"/>
  <c r="AP105" i="15"/>
  <c r="AP109" i="15" s="1"/>
  <c r="AO105" i="15"/>
  <c r="AM105" i="15"/>
  <c r="AM109" i="15" s="1"/>
  <c r="AL105" i="15"/>
  <c r="AJ105" i="15"/>
  <c r="AJ109" i="15" s="1"/>
  <c r="AI105" i="15"/>
  <c r="AB105" i="15"/>
  <c r="AB109" i="15" s="1"/>
  <c r="AA105" i="15"/>
  <c r="V105" i="15"/>
  <c r="V109" i="15" s="1"/>
  <c r="U105" i="15"/>
  <c r="S105" i="15"/>
  <c r="S109" i="15" s="1"/>
  <c r="R105" i="15"/>
  <c r="N105" i="15"/>
  <c r="M105" i="15"/>
  <c r="K105" i="15"/>
  <c r="K109" i="15" s="1"/>
  <c r="J105" i="15"/>
  <c r="G105" i="15"/>
  <c r="G109" i="15" s="1"/>
  <c r="BS104" i="15"/>
  <c r="BP104" i="15"/>
  <c r="BM104" i="15"/>
  <c r="BJ104" i="15"/>
  <c r="BE104" i="15"/>
  <c r="BB104" i="15"/>
  <c r="AY104" i="15"/>
  <c r="AV104" i="15"/>
  <c r="AQ104" i="15"/>
  <c r="AN104" i="15"/>
  <c r="AK104" i="15"/>
  <c r="AH104" i="15"/>
  <c r="AC104" i="15"/>
  <c r="Z104" i="15"/>
  <c r="W104" i="15"/>
  <c r="T104" i="15"/>
  <c r="O104" i="15"/>
  <c r="L104" i="15"/>
  <c r="I104" i="15"/>
  <c r="H104" i="15"/>
  <c r="E104" i="15"/>
  <c r="CG103" i="15"/>
  <c r="CD103" i="15"/>
  <c r="CA103" i="15"/>
  <c r="BX103" i="15"/>
  <c r="BS103" i="15"/>
  <c r="BP103" i="15"/>
  <c r="BM103" i="15"/>
  <c r="BJ103" i="15"/>
  <c r="BE103" i="15"/>
  <c r="BB103" i="15"/>
  <c r="AY103" i="15"/>
  <c r="AV103" i="15"/>
  <c r="AQ103" i="15"/>
  <c r="AN103" i="15"/>
  <c r="AK103" i="15"/>
  <c r="AH103" i="15"/>
  <c r="AC103" i="15"/>
  <c r="Z103" i="15"/>
  <c r="W103" i="15"/>
  <c r="T103" i="15"/>
  <c r="O103" i="15"/>
  <c r="L103" i="15"/>
  <c r="I103" i="15"/>
  <c r="H103" i="15"/>
  <c r="E103" i="15"/>
  <c r="CG102" i="15"/>
  <c r="CD102" i="15"/>
  <c r="CA102" i="15"/>
  <c r="BX102" i="15"/>
  <c r="BS102" i="15"/>
  <c r="BP102" i="15"/>
  <c r="BM102" i="15"/>
  <c r="BM105" i="15" s="1"/>
  <c r="BJ102" i="15"/>
  <c r="BE102" i="15"/>
  <c r="BB102" i="15"/>
  <c r="AY102" i="15"/>
  <c r="AV102" i="15"/>
  <c r="AQ102" i="15"/>
  <c r="AN102" i="15"/>
  <c r="AK102" i="15"/>
  <c r="AK105" i="15" s="1"/>
  <c r="AH102" i="15"/>
  <c r="AC102" i="15"/>
  <c r="Z102" i="15"/>
  <c r="W102" i="15"/>
  <c r="T102" i="15"/>
  <c r="O102" i="15"/>
  <c r="L102" i="15"/>
  <c r="I102" i="15"/>
  <c r="I105" i="15" s="1"/>
  <c r="I109" i="15" s="1"/>
  <c r="H102" i="15"/>
  <c r="E102" i="15"/>
  <c r="CF99" i="15"/>
  <c r="CE99" i="15"/>
  <c r="CC99" i="15"/>
  <c r="CB99" i="15"/>
  <c r="BZ99" i="15"/>
  <c r="BY99" i="15"/>
  <c r="CA98" i="15" s="1"/>
  <c r="BW99" i="15"/>
  <c r="BV99" i="15"/>
  <c r="BR99" i="15"/>
  <c r="BQ99" i="15"/>
  <c r="BO99" i="15"/>
  <c r="BN99" i="15"/>
  <c r="BL99" i="15"/>
  <c r="BK99" i="15"/>
  <c r="BI99" i="15"/>
  <c r="BH99" i="15"/>
  <c r="BD99" i="15"/>
  <c r="BC99" i="15"/>
  <c r="BA99" i="15"/>
  <c r="AZ99" i="15"/>
  <c r="AX99" i="15"/>
  <c r="AW99" i="15"/>
  <c r="AU99" i="15"/>
  <c r="AT99" i="15"/>
  <c r="AP99" i="15"/>
  <c r="AO99" i="15"/>
  <c r="AM99" i="15"/>
  <c r="AL99" i="15"/>
  <c r="AJ99" i="15"/>
  <c r="AI99" i="15"/>
  <c r="AG99" i="15"/>
  <c r="AF99" i="15"/>
  <c r="AB99" i="15"/>
  <c r="AA99" i="15"/>
  <c r="Y99" i="15"/>
  <c r="X99" i="15"/>
  <c r="V99" i="15"/>
  <c r="U99" i="15"/>
  <c r="S99" i="15"/>
  <c r="R99" i="15"/>
  <c r="N99" i="15"/>
  <c r="M99" i="15"/>
  <c r="K99" i="15"/>
  <c r="J99" i="15"/>
  <c r="G99" i="15"/>
  <c r="BS98" i="15"/>
  <c r="BP98" i="15"/>
  <c r="BM98" i="15"/>
  <c r="BJ98" i="15"/>
  <c r="BE98" i="15"/>
  <c r="BB98" i="15"/>
  <c r="AY98" i="15"/>
  <c r="AV98" i="15"/>
  <c r="AQ98" i="15"/>
  <c r="AN98" i="15"/>
  <c r="AK98" i="15"/>
  <c r="AH98" i="15"/>
  <c r="AC98" i="15"/>
  <c r="Z98" i="15"/>
  <c r="W98" i="15"/>
  <c r="T98" i="15"/>
  <c r="O98" i="15"/>
  <c r="L98" i="15"/>
  <c r="I98" i="15"/>
  <c r="H98" i="15"/>
  <c r="E98" i="15"/>
  <c r="CG97" i="15"/>
  <c r="CD97" i="15"/>
  <c r="CA97" i="15"/>
  <c r="BX97" i="15"/>
  <c r="BS97" i="15"/>
  <c r="BP97" i="15"/>
  <c r="BM97" i="15"/>
  <c r="BJ97" i="15"/>
  <c r="BE97" i="15"/>
  <c r="BB97" i="15"/>
  <c r="AY97" i="15"/>
  <c r="AV97" i="15"/>
  <c r="AQ97" i="15"/>
  <c r="AN97" i="15"/>
  <c r="AK97" i="15"/>
  <c r="AH97" i="15"/>
  <c r="AC97" i="15"/>
  <c r="Z97" i="15"/>
  <c r="W97" i="15"/>
  <c r="T97" i="15"/>
  <c r="O97" i="15"/>
  <c r="L97" i="15"/>
  <c r="I97" i="15"/>
  <c r="H97" i="15"/>
  <c r="E97" i="15"/>
  <c r="CG96" i="15"/>
  <c r="CD96" i="15"/>
  <c r="CA96" i="15"/>
  <c r="BX96" i="15"/>
  <c r="BS96" i="15"/>
  <c r="BP96" i="15"/>
  <c r="BM96" i="15"/>
  <c r="BJ96" i="15"/>
  <c r="BE96" i="15"/>
  <c r="BB96" i="15"/>
  <c r="AY96" i="15"/>
  <c r="AV96" i="15"/>
  <c r="AQ96" i="15"/>
  <c r="AN96" i="15"/>
  <c r="AK96" i="15"/>
  <c r="AH96" i="15"/>
  <c r="AC96" i="15"/>
  <c r="Z96" i="15"/>
  <c r="W96" i="15"/>
  <c r="T96" i="15"/>
  <c r="O96" i="15"/>
  <c r="L96" i="15"/>
  <c r="I96" i="15"/>
  <c r="H96" i="15"/>
  <c r="E96" i="15"/>
  <c r="CG95" i="15"/>
  <c r="CD95" i="15"/>
  <c r="CA95" i="15"/>
  <c r="BX95" i="15"/>
  <c r="BS95" i="15"/>
  <c r="BP95" i="15"/>
  <c r="BM95" i="15"/>
  <c r="BJ95" i="15"/>
  <c r="BE95" i="15"/>
  <c r="BB95" i="15"/>
  <c r="AY95" i="15"/>
  <c r="AV95" i="15"/>
  <c r="AQ95" i="15"/>
  <c r="AN95" i="15"/>
  <c r="AK95" i="15"/>
  <c r="AH95" i="15"/>
  <c r="AC95" i="15"/>
  <c r="Z95" i="15"/>
  <c r="W95" i="15"/>
  <c r="T95" i="15"/>
  <c r="O95" i="15"/>
  <c r="L95" i="15"/>
  <c r="I95" i="15"/>
  <c r="H95" i="15"/>
  <c r="E95" i="15"/>
  <c r="CG94" i="15"/>
  <c r="CD94" i="15"/>
  <c r="CA94" i="15"/>
  <c r="BX94" i="15"/>
  <c r="BS94" i="15"/>
  <c r="BP94" i="15"/>
  <c r="BM94" i="15"/>
  <c r="BJ94" i="15"/>
  <c r="BE94" i="15"/>
  <c r="BE99" i="15" s="1"/>
  <c r="BB94" i="15"/>
  <c r="AY94" i="15"/>
  <c r="AV94" i="15"/>
  <c r="AQ94" i="15"/>
  <c r="AN94" i="15"/>
  <c r="AK94" i="15"/>
  <c r="AH94" i="15"/>
  <c r="AC94" i="15"/>
  <c r="AC99" i="15" s="1"/>
  <c r="Z94" i="15"/>
  <c r="W94" i="15"/>
  <c r="T94" i="15"/>
  <c r="O94" i="15"/>
  <c r="L94" i="15"/>
  <c r="I94" i="15"/>
  <c r="H94" i="15"/>
  <c r="E94" i="15"/>
  <c r="CF92" i="15"/>
  <c r="CE92" i="15"/>
  <c r="CC92" i="15"/>
  <c r="CB92" i="15"/>
  <c r="BZ92" i="15"/>
  <c r="BY92" i="15"/>
  <c r="BW92" i="15"/>
  <c r="BV92" i="15"/>
  <c r="BR92" i="15"/>
  <c r="BQ92" i="15"/>
  <c r="BO92" i="15"/>
  <c r="BN92" i="15"/>
  <c r="BL92" i="15"/>
  <c r="BK92" i="15"/>
  <c r="BI92" i="15"/>
  <c r="BH92" i="15"/>
  <c r="BD92" i="15"/>
  <c r="BC92" i="15"/>
  <c r="BA92" i="15"/>
  <c r="AZ92" i="15"/>
  <c r="AX92" i="15"/>
  <c r="AW92" i="15"/>
  <c r="AU92" i="15"/>
  <c r="AT92" i="15"/>
  <c r="AP92" i="15"/>
  <c r="AO92" i="15"/>
  <c r="AM92" i="15"/>
  <c r="AL92" i="15"/>
  <c r="AJ92" i="15"/>
  <c r="AI92" i="15"/>
  <c r="AG92" i="15"/>
  <c r="AF92" i="15"/>
  <c r="AB92" i="15"/>
  <c r="AA92" i="15"/>
  <c r="Y92" i="15"/>
  <c r="X92" i="15"/>
  <c r="V92" i="15"/>
  <c r="U92" i="15"/>
  <c r="S92" i="15"/>
  <c r="R92" i="15"/>
  <c r="N92" i="15"/>
  <c r="M92" i="15"/>
  <c r="K92" i="15"/>
  <c r="J92" i="15"/>
  <c r="G92" i="15"/>
  <c r="CG91" i="15"/>
  <c r="CD91" i="15"/>
  <c r="CA91" i="15"/>
  <c r="BX91" i="15"/>
  <c r="BS91" i="15"/>
  <c r="BP91" i="15"/>
  <c r="BM91" i="15"/>
  <c r="BJ91" i="15"/>
  <c r="BE91" i="15"/>
  <c r="BB91" i="15"/>
  <c r="AY91" i="15"/>
  <c r="AV91" i="15"/>
  <c r="AQ91" i="15"/>
  <c r="AN91" i="15"/>
  <c r="AK91" i="15"/>
  <c r="AH91" i="15"/>
  <c r="AC91" i="15"/>
  <c r="Z91" i="15"/>
  <c r="W91" i="15"/>
  <c r="T91" i="15"/>
  <c r="O91" i="15"/>
  <c r="L91" i="15"/>
  <c r="I91" i="15"/>
  <c r="H91" i="15"/>
  <c r="E91" i="15"/>
  <c r="CG90" i="15"/>
  <c r="CD90" i="15"/>
  <c r="CA90" i="15"/>
  <c r="BX90" i="15"/>
  <c r="BS90" i="15"/>
  <c r="BP90" i="15"/>
  <c r="BM90" i="15"/>
  <c r="BJ90" i="15"/>
  <c r="BE90" i="15"/>
  <c r="BB90" i="15"/>
  <c r="AY90" i="15"/>
  <c r="AV90" i="15"/>
  <c r="AQ90" i="15"/>
  <c r="AN90" i="15"/>
  <c r="AK90" i="15"/>
  <c r="AH90" i="15"/>
  <c r="AC90" i="15"/>
  <c r="Z90" i="15"/>
  <c r="W90" i="15"/>
  <c r="T90" i="15"/>
  <c r="O90" i="15"/>
  <c r="L90" i="15"/>
  <c r="I90" i="15"/>
  <c r="H90" i="15"/>
  <c r="E90" i="15"/>
  <c r="CG89" i="15"/>
  <c r="CD89" i="15"/>
  <c r="CA89" i="15"/>
  <c r="BX89" i="15"/>
  <c r="BS89" i="15"/>
  <c r="BP89" i="15"/>
  <c r="BM89" i="15"/>
  <c r="BJ89" i="15"/>
  <c r="BE89" i="15"/>
  <c r="BB89" i="15"/>
  <c r="AY89" i="15"/>
  <c r="AV89" i="15"/>
  <c r="AQ89" i="15"/>
  <c r="AN89" i="15"/>
  <c r="AK89" i="15"/>
  <c r="AH89" i="15"/>
  <c r="AC89" i="15"/>
  <c r="Z89" i="15"/>
  <c r="W89" i="15"/>
  <c r="T89" i="15"/>
  <c r="O89" i="15"/>
  <c r="L89" i="15"/>
  <c r="I89" i="15"/>
  <c r="H89" i="15"/>
  <c r="E89" i="15"/>
  <c r="CG88" i="15"/>
  <c r="CD88" i="15"/>
  <c r="CA88" i="15"/>
  <c r="BX88" i="15"/>
  <c r="BS88" i="15"/>
  <c r="BP88" i="15"/>
  <c r="BM88" i="15"/>
  <c r="BJ88" i="15"/>
  <c r="BE88" i="15"/>
  <c r="BB88" i="15"/>
  <c r="AY88" i="15"/>
  <c r="AV88" i="15"/>
  <c r="AQ88" i="15"/>
  <c r="AN88" i="15"/>
  <c r="AK88" i="15"/>
  <c r="AH88" i="15"/>
  <c r="AC88" i="15"/>
  <c r="Z88" i="15"/>
  <c r="W88" i="15"/>
  <c r="T88" i="15"/>
  <c r="O88" i="15"/>
  <c r="L88" i="15"/>
  <c r="I88" i="15"/>
  <c r="H88" i="15"/>
  <c r="E88" i="15"/>
  <c r="CG87" i="15"/>
  <c r="CD87" i="15"/>
  <c r="CA87" i="15"/>
  <c r="BX87" i="15"/>
  <c r="BS87" i="15"/>
  <c r="BP87" i="15"/>
  <c r="BM87" i="15"/>
  <c r="BJ87" i="15"/>
  <c r="BE87" i="15"/>
  <c r="BB87" i="15"/>
  <c r="AY87" i="15"/>
  <c r="AV87" i="15"/>
  <c r="AQ87" i="15"/>
  <c r="AN87" i="15"/>
  <c r="AK87" i="15"/>
  <c r="AH87" i="15"/>
  <c r="AC87" i="15"/>
  <c r="Z87" i="15"/>
  <c r="W87" i="15"/>
  <c r="T87" i="15"/>
  <c r="O87" i="15"/>
  <c r="L87" i="15"/>
  <c r="I87" i="15"/>
  <c r="H87" i="15"/>
  <c r="E87" i="15"/>
  <c r="CG86" i="15"/>
  <c r="CD86" i="15"/>
  <c r="CA86" i="15"/>
  <c r="BX86" i="15"/>
  <c r="BS86" i="15"/>
  <c r="BP86" i="15"/>
  <c r="BM86" i="15"/>
  <c r="BJ86" i="15"/>
  <c r="BE86" i="15"/>
  <c r="BB86" i="15"/>
  <c r="AY86" i="15"/>
  <c r="AV86" i="15"/>
  <c r="AQ86" i="15"/>
  <c r="AN86" i="15"/>
  <c r="AK86" i="15"/>
  <c r="AH86" i="15"/>
  <c r="AC86" i="15"/>
  <c r="Z86" i="15"/>
  <c r="W86" i="15"/>
  <c r="T86" i="15"/>
  <c r="O86" i="15"/>
  <c r="L86" i="15"/>
  <c r="I86" i="15"/>
  <c r="H86" i="15"/>
  <c r="E86" i="15"/>
  <c r="CG85" i="15"/>
  <c r="CD85" i="15"/>
  <c r="CA85" i="15"/>
  <c r="BX85" i="15"/>
  <c r="BS85" i="15"/>
  <c r="BP85" i="15"/>
  <c r="BM85" i="15"/>
  <c r="BJ85" i="15"/>
  <c r="BE85" i="15"/>
  <c r="BB85" i="15"/>
  <c r="AY85" i="15"/>
  <c r="AV85" i="15"/>
  <c r="AQ85" i="15"/>
  <c r="AN85" i="15"/>
  <c r="AK85" i="15"/>
  <c r="AH85" i="15"/>
  <c r="AC85" i="15"/>
  <c r="Z85" i="15"/>
  <c r="W85" i="15"/>
  <c r="T85" i="15"/>
  <c r="O85" i="15"/>
  <c r="L85" i="15"/>
  <c r="I85" i="15"/>
  <c r="H85" i="15"/>
  <c r="E85" i="15"/>
  <c r="CG84" i="15"/>
  <c r="CD84" i="15"/>
  <c r="CA84" i="15"/>
  <c r="BX84" i="15"/>
  <c r="BS84" i="15"/>
  <c r="BP84" i="15"/>
  <c r="BM84" i="15"/>
  <c r="BJ84" i="15"/>
  <c r="BE84" i="15"/>
  <c r="BB84" i="15"/>
  <c r="AY84" i="15"/>
  <c r="AV84" i="15"/>
  <c r="AQ84" i="15"/>
  <c r="AN84" i="15"/>
  <c r="AK84" i="15"/>
  <c r="AH84" i="15"/>
  <c r="AC84" i="15"/>
  <c r="Z84" i="15"/>
  <c r="W84" i="15"/>
  <c r="T84" i="15"/>
  <c r="O84" i="15"/>
  <c r="L84" i="15"/>
  <c r="I84" i="15"/>
  <c r="H84" i="15"/>
  <c r="E84" i="15"/>
  <c r="CG83" i="15"/>
  <c r="CD83" i="15"/>
  <c r="CA83" i="15"/>
  <c r="BX83" i="15"/>
  <c r="BS83" i="15"/>
  <c r="BP83" i="15"/>
  <c r="BM83" i="15"/>
  <c r="BJ83" i="15"/>
  <c r="BE83" i="15"/>
  <c r="BB83" i="15"/>
  <c r="AY83" i="15"/>
  <c r="AV83" i="15"/>
  <c r="AQ83" i="15"/>
  <c r="AN83" i="15"/>
  <c r="AK83" i="15"/>
  <c r="AH83" i="15"/>
  <c r="AC83" i="15"/>
  <c r="Z83" i="15"/>
  <c r="W83" i="15"/>
  <c r="T83" i="15"/>
  <c r="O83" i="15"/>
  <c r="L83" i="15"/>
  <c r="I83" i="15"/>
  <c r="H83" i="15"/>
  <c r="E83" i="15"/>
  <c r="CG82" i="15"/>
  <c r="CD82" i="15"/>
  <c r="CA82" i="15"/>
  <c r="BX82" i="15"/>
  <c r="BS82" i="15"/>
  <c r="BP82" i="15"/>
  <c r="BM82" i="15"/>
  <c r="BJ82" i="15"/>
  <c r="BE82" i="15"/>
  <c r="BB82" i="15"/>
  <c r="AY82" i="15"/>
  <c r="AV82" i="15"/>
  <c r="AQ82" i="15"/>
  <c r="AN82" i="15"/>
  <c r="AK82" i="15"/>
  <c r="AH82" i="15"/>
  <c r="AC82" i="15"/>
  <c r="Z82" i="15"/>
  <c r="W82" i="15"/>
  <c r="T82" i="15"/>
  <c r="O82" i="15"/>
  <c r="L82" i="15"/>
  <c r="I82" i="15"/>
  <c r="H82" i="15"/>
  <c r="E82" i="15"/>
  <c r="CG81" i="15"/>
  <c r="CD81" i="15"/>
  <c r="CA81" i="15"/>
  <c r="BX81" i="15"/>
  <c r="BS81" i="15"/>
  <c r="BP81" i="15"/>
  <c r="BM81" i="15"/>
  <c r="BJ81" i="15"/>
  <c r="BE81" i="15"/>
  <c r="BB81" i="15"/>
  <c r="AY81" i="15"/>
  <c r="AV81" i="15"/>
  <c r="AQ81" i="15"/>
  <c r="AN81" i="15"/>
  <c r="AK81" i="15"/>
  <c r="AH81" i="15"/>
  <c r="AC81" i="15"/>
  <c r="Z81" i="15"/>
  <c r="W81" i="15"/>
  <c r="T81" i="15"/>
  <c r="O81" i="15"/>
  <c r="L81" i="15"/>
  <c r="I81" i="15"/>
  <c r="H81" i="15"/>
  <c r="E81" i="15"/>
  <c r="CG80" i="15"/>
  <c r="CD80" i="15"/>
  <c r="CA80" i="15"/>
  <c r="BX80" i="15"/>
  <c r="BS80" i="15"/>
  <c r="BP80" i="15"/>
  <c r="BM80" i="15"/>
  <c r="BJ80" i="15"/>
  <c r="BE80" i="15"/>
  <c r="BB80" i="15"/>
  <c r="AY80" i="15"/>
  <c r="AV80" i="15"/>
  <c r="AQ80" i="15"/>
  <c r="AN80" i="15"/>
  <c r="AK80" i="15"/>
  <c r="AH80" i="15"/>
  <c r="AC80" i="15"/>
  <c r="Z80" i="15"/>
  <c r="W80" i="15"/>
  <c r="T80" i="15"/>
  <c r="O80" i="15"/>
  <c r="L80" i="15"/>
  <c r="I80" i="15"/>
  <c r="H80" i="15"/>
  <c r="E80" i="15"/>
  <c r="CG79" i="15"/>
  <c r="CD79" i="15"/>
  <c r="CA79" i="15"/>
  <c r="BX79" i="15"/>
  <c r="BS79" i="15"/>
  <c r="BP79" i="15"/>
  <c r="BM79" i="15"/>
  <c r="BJ79" i="15"/>
  <c r="BE79" i="15"/>
  <c r="BB79" i="15"/>
  <c r="AY79" i="15"/>
  <c r="AV79" i="15"/>
  <c r="AQ79" i="15"/>
  <c r="AN79" i="15"/>
  <c r="AK79" i="15"/>
  <c r="AH79" i="15"/>
  <c r="AC79" i="15"/>
  <c r="Z79" i="15"/>
  <c r="W79" i="15"/>
  <c r="T79" i="15"/>
  <c r="O79" i="15"/>
  <c r="L79" i="15"/>
  <c r="I79" i="15"/>
  <c r="H79" i="15"/>
  <c r="E79" i="15"/>
  <c r="CG78" i="15"/>
  <c r="CD78" i="15"/>
  <c r="CA78" i="15"/>
  <c r="BX78" i="15"/>
  <c r="BS78" i="15"/>
  <c r="BP78" i="15"/>
  <c r="BM78" i="15"/>
  <c r="BJ78" i="15"/>
  <c r="BE78" i="15"/>
  <c r="BB78" i="15"/>
  <c r="AY78" i="15"/>
  <c r="AV78" i="15"/>
  <c r="AQ78" i="15"/>
  <c r="AN78" i="15"/>
  <c r="AK78" i="15"/>
  <c r="AH78" i="15"/>
  <c r="AC78" i="15"/>
  <c r="Z78" i="15"/>
  <c r="W78" i="15"/>
  <c r="T78" i="15"/>
  <c r="O78" i="15"/>
  <c r="L78" i="15"/>
  <c r="I78" i="15"/>
  <c r="H78" i="15"/>
  <c r="E78" i="15"/>
  <c r="CG77" i="15"/>
  <c r="CD77" i="15"/>
  <c r="CA77" i="15"/>
  <c r="BX77" i="15"/>
  <c r="BS77" i="15"/>
  <c r="BP77" i="15"/>
  <c r="BM77" i="15"/>
  <c r="BJ77" i="15"/>
  <c r="BE77" i="15"/>
  <c r="BB77" i="15"/>
  <c r="AY77" i="15"/>
  <c r="AV77" i="15"/>
  <c r="AQ77" i="15"/>
  <c r="AN77" i="15"/>
  <c r="AK77" i="15"/>
  <c r="AH77" i="15"/>
  <c r="AC77" i="15"/>
  <c r="Z77" i="15"/>
  <c r="W77" i="15"/>
  <c r="T77" i="15"/>
  <c r="O77" i="15"/>
  <c r="L77" i="15"/>
  <c r="I77" i="15"/>
  <c r="H77" i="15"/>
  <c r="E77" i="15"/>
  <c r="CG76" i="15"/>
  <c r="CD76" i="15"/>
  <c r="CA76" i="15"/>
  <c r="BX76" i="15"/>
  <c r="BS76" i="15"/>
  <c r="BP76" i="15"/>
  <c r="BM76" i="15"/>
  <c r="BJ76" i="15"/>
  <c r="BE76" i="15"/>
  <c r="BB76" i="15"/>
  <c r="AY76" i="15"/>
  <c r="AV76" i="15"/>
  <c r="AQ76" i="15"/>
  <c r="AN76" i="15"/>
  <c r="AK76" i="15"/>
  <c r="AH76" i="15"/>
  <c r="AC76" i="15"/>
  <c r="Z76" i="15"/>
  <c r="W76" i="15"/>
  <c r="T76" i="15"/>
  <c r="O76" i="15"/>
  <c r="L76" i="15"/>
  <c r="I76" i="15"/>
  <c r="H76" i="15"/>
  <c r="E76" i="15"/>
  <c r="CG75" i="15"/>
  <c r="CD75" i="15"/>
  <c r="CA75" i="15"/>
  <c r="BX75" i="15"/>
  <c r="BS75" i="15"/>
  <c r="BP75" i="15"/>
  <c r="BM75" i="15"/>
  <c r="BJ75" i="15"/>
  <c r="BE75" i="15"/>
  <c r="BB75" i="15"/>
  <c r="AY75" i="15"/>
  <c r="AV75" i="15"/>
  <c r="AQ75" i="15"/>
  <c r="AN75" i="15"/>
  <c r="AK75" i="15"/>
  <c r="AH75" i="15"/>
  <c r="AC75" i="15"/>
  <c r="Z75" i="15"/>
  <c r="W75" i="15"/>
  <c r="T75" i="15"/>
  <c r="O75" i="15"/>
  <c r="L75" i="15"/>
  <c r="I75" i="15"/>
  <c r="H75" i="15"/>
  <c r="E75" i="15"/>
  <c r="CF74" i="15"/>
  <c r="CE74" i="15"/>
  <c r="CC74" i="15"/>
  <c r="CB74" i="15"/>
  <c r="BZ74" i="15"/>
  <c r="BY74" i="15"/>
  <c r="BW74" i="15"/>
  <c r="BV74" i="15"/>
  <c r="BR74" i="15"/>
  <c r="BQ74" i="15"/>
  <c r="BO74" i="15"/>
  <c r="BN74" i="15"/>
  <c r="BL74" i="15"/>
  <c r="BK74" i="15"/>
  <c r="BI74" i="15"/>
  <c r="BH74" i="15"/>
  <c r="BD74" i="15"/>
  <c r="BC74" i="15"/>
  <c r="BA74" i="15"/>
  <c r="AZ74" i="15"/>
  <c r="AX74" i="15"/>
  <c r="AW74" i="15"/>
  <c r="AU74" i="15"/>
  <c r="AT74" i="15"/>
  <c r="AP74" i="15"/>
  <c r="AO74" i="15"/>
  <c r="AM74" i="15"/>
  <c r="AL74" i="15"/>
  <c r="AJ74" i="15"/>
  <c r="AI74" i="15"/>
  <c r="AG74" i="15"/>
  <c r="AF74" i="15"/>
  <c r="AB74" i="15"/>
  <c r="AA74" i="15"/>
  <c r="Y74" i="15"/>
  <c r="X74" i="15"/>
  <c r="V74" i="15"/>
  <c r="U74" i="15"/>
  <c r="S74" i="15"/>
  <c r="R74" i="15"/>
  <c r="N74" i="15"/>
  <c r="M74" i="15"/>
  <c r="K74" i="15"/>
  <c r="J74" i="15"/>
  <c r="G74" i="15"/>
  <c r="CG73" i="15"/>
  <c r="CD73" i="15"/>
  <c r="CA73" i="15"/>
  <c r="BX73" i="15"/>
  <c r="BS73" i="15"/>
  <c r="BP73" i="15"/>
  <c r="BM73" i="15"/>
  <c r="BJ73" i="15"/>
  <c r="BE73" i="15"/>
  <c r="BB73" i="15"/>
  <c r="AY73" i="15"/>
  <c r="AV73" i="15"/>
  <c r="AQ73" i="15"/>
  <c r="AN73" i="15"/>
  <c r="AK73" i="15"/>
  <c r="AH73" i="15"/>
  <c r="AC73" i="15"/>
  <c r="Z73" i="15"/>
  <c r="W73" i="15"/>
  <c r="T73" i="15"/>
  <c r="O73" i="15"/>
  <c r="L73" i="15"/>
  <c r="I73" i="15"/>
  <c r="H73" i="15"/>
  <c r="E73" i="15"/>
  <c r="CG72" i="15"/>
  <c r="CD72" i="15"/>
  <c r="CA72" i="15"/>
  <c r="BX72" i="15"/>
  <c r="BS72" i="15"/>
  <c r="BP72" i="15"/>
  <c r="BM72" i="15"/>
  <c r="BJ72" i="15"/>
  <c r="BE72" i="15"/>
  <c r="BB72" i="15"/>
  <c r="AY72" i="15"/>
  <c r="AV72" i="15"/>
  <c r="AQ72" i="15"/>
  <c r="AN72" i="15"/>
  <c r="AK72" i="15"/>
  <c r="AH72" i="15"/>
  <c r="AC72" i="15"/>
  <c r="Z72" i="15"/>
  <c r="W72" i="15"/>
  <c r="T72" i="15"/>
  <c r="O72" i="15"/>
  <c r="L72" i="15"/>
  <c r="I72" i="15"/>
  <c r="H72" i="15"/>
  <c r="E72" i="15"/>
  <c r="CG71" i="15"/>
  <c r="CD71" i="15"/>
  <c r="CA71" i="15"/>
  <c r="BX71" i="15"/>
  <c r="BS71" i="15"/>
  <c r="BP71" i="15"/>
  <c r="BM71" i="15"/>
  <c r="BJ71" i="15"/>
  <c r="BE71" i="15"/>
  <c r="BB71" i="15"/>
  <c r="AY71" i="15"/>
  <c r="AV71" i="15"/>
  <c r="AQ71" i="15"/>
  <c r="AN71" i="15"/>
  <c r="AK71" i="15"/>
  <c r="AH71" i="15"/>
  <c r="AC71" i="15"/>
  <c r="Z71" i="15"/>
  <c r="W71" i="15"/>
  <c r="T71" i="15"/>
  <c r="O71" i="15"/>
  <c r="L71" i="15"/>
  <c r="I71" i="15"/>
  <c r="H71" i="15"/>
  <c r="E71" i="15"/>
  <c r="CG70" i="15"/>
  <c r="CD70" i="15"/>
  <c r="CA70" i="15"/>
  <c r="BX70" i="15"/>
  <c r="BS70" i="15"/>
  <c r="BP70" i="15"/>
  <c r="BM70" i="15"/>
  <c r="BJ70" i="15"/>
  <c r="BE70" i="15"/>
  <c r="BB70" i="15"/>
  <c r="AY70" i="15"/>
  <c r="AV70" i="15"/>
  <c r="AQ70" i="15"/>
  <c r="AN70" i="15"/>
  <c r="AK70" i="15"/>
  <c r="AH70" i="15"/>
  <c r="AC70" i="15"/>
  <c r="Z70" i="15"/>
  <c r="W70" i="15"/>
  <c r="T70" i="15"/>
  <c r="O70" i="15"/>
  <c r="L70" i="15"/>
  <c r="I70" i="15"/>
  <c r="H70" i="15"/>
  <c r="E70" i="15"/>
  <c r="CG69" i="15"/>
  <c r="CD69" i="15"/>
  <c r="CA69" i="15"/>
  <c r="BX69" i="15"/>
  <c r="BS69" i="15"/>
  <c r="BP69" i="15"/>
  <c r="BM69" i="15"/>
  <c r="BJ69" i="15"/>
  <c r="BE69" i="15"/>
  <c r="BB69" i="15"/>
  <c r="AY69" i="15"/>
  <c r="AV69" i="15"/>
  <c r="AQ69" i="15"/>
  <c r="AN69" i="15"/>
  <c r="AK69" i="15"/>
  <c r="AH69" i="15"/>
  <c r="AC69" i="15"/>
  <c r="Z69" i="15"/>
  <c r="W69" i="15"/>
  <c r="T69" i="15"/>
  <c r="O69" i="15"/>
  <c r="L69" i="15"/>
  <c r="I69" i="15"/>
  <c r="H69" i="15"/>
  <c r="E69" i="15"/>
  <c r="CG68" i="15"/>
  <c r="CD68" i="15"/>
  <c r="CA68" i="15"/>
  <c r="BX68" i="15"/>
  <c r="BS68" i="15"/>
  <c r="BP68" i="15"/>
  <c r="BM68" i="15"/>
  <c r="BJ68" i="15"/>
  <c r="BE68" i="15"/>
  <c r="BB68" i="15"/>
  <c r="AY68" i="15"/>
  <c r="AV68" i="15"/>
  <c r="AQ68" i="15"/>
  <c r="AN68" i="15"/>
  <c r="AK68" i="15"/>
  <c r="AH68" i="15"/>
  <c r="AC68" i="15"/>
  <c r="Z68" i="15"/>
  <c r="W68" i="15"/>
  <c r="T68" i="15"/>
  <c r="O68" i="15"/>
  <c r="L68" i="15"/>
  <c r="I68" i="15"/>
  <c r="H68" i="15"/>
  <c r="E68" i="15"/>
  <c r="CG67" i="15"/>
  <c r="CD67" i="15"/>
  <c r="CA67" i="15"/>
  <c r="BX67" i="15"/>
  <c r="BS67" i="15"/>
  <c r="BP67" i="15"/>
  <c r="BM67" i="15"/>
  <c r="BJ67" i="15"/>
  <c r="BE67" i="15"/>
  <c r="BE74" i="15" s="1"/>
  <c r="BB67" i="15"/>
  <c r="AY67" i="15"/>
  <c r="AV67" i="15"/>
  <c r="AQ67" i="15"/>
  <c r="AN67" i="15"/>
  <c r="AK67" i="15"/>
  <c r="AH67" i="15"/>
  <c r="AC67" i="15"/>
  <c r="AC74" i="15" s="1"/>
  <c r="Z67" i="15"/>
  <c r="W67" i="15"/>
  <c r="T67" i="15"/>
  <c r="O67" i="15"/>
  <c r="L67" i="15"/>
  <c r="I67" i="15"/>
  <c r="H67" i="15"/>
  <c r="E67" i="15"/>
  <c r="CF66" i="15"/>
  <c r="CE66" i="15"/>
  <c r="CC66" i="15"/>
  <c r="CB66" i="15"/>
  <c r="BZ66" i="15"/>
  <c r="BY66" i="15"/>
  <c r="BW66" i="15"/>
  <c r="BV66" i="15"/>
  <c r="BR66" i="15"/>
  <c r="BQ66" i="15"/>
  <c r="BO66" i="15"/>
  <c r="BN66" i="15"/>
  <c r="BL66" i="15"/>
  <c r="BK66" i="15"/>
  <c r="BI66" i="15"/>
  <c r="BH66" i="15"/>
  <c r="BD66" i="15"/>
  <c r="BC66" i="15"/>
  <c r="BA66" i="15"/>
  <c r="AZ66" i="15"/>
  <c r="AX66" i="15"/>
  <c r="AW66" i="15"/>
  <c r="AU66" i="15"/>
  <c r="AT66" i="15"/>
  <c r="AP66" i="15"/>
  <c r="AO66" i="15"/>
  <c r="AM66" i="15"/>
  <c r="AL66" i="15"/>
  <c r="AJ66" i="15"/>
  <c r="AI66" i="15"/>
  <c r="AG66" i="15"/>
  <c r="AF66" i="15"/>
  <c r="AB66" i="15"/>
  <c r="AA66" i="15"/>
  <c r="Y66" i="15"/>
  <c r="X66" i="15"/>
  <c r="V66" i="15"/>
  <c r="U66" i="15"/>
  <c r="S66" i="15"/>
  <c r="R66" i="15"/>
  <c r="N66" i="15"/>
  <c r="M66" i="15"/>
  <c r="K66" i="15"/>
  <c r="J66" i="15"/>
  <c r="G66" i="15"/>
  <c r="CG65" i="15"/>
  <c r="CD65" i="15"/>
  <c r="CA65" i="15"/>
  <c r="BX65" i="15"/>
  <c r="BS65" i="15"/>
  <c r="BP65" i="15"/>
  <c r="BM65" i="15"/>
  <c r="BJ65" i="15"/>
  <c r="BE65" i="15"/>
  <c r="BB65" i="15"/>
  <c r="AY65" i="15"/>
  <c r="AV65" i="15"/>
  <c r="AQ65" i="15"/>
  <c r="AN65" i="15"/>
  <c r="AK65" i="15"/>
  <c r="AH65" i="15"/>
  <c r="AC65" i="15"/>
  <c r="Z65" i="15"/>
  <c r="W65" i="15"/>
  <c r="T65" i="15"/>
  <c r="O65" i="15"/>
  <c r="L65" i="15"/>
  <c r="I65" i="15"/>
  <c r="H65" i="15"/>
  <c r="E65" i="15"/>
  <c r="CG64" i="15"/>
  <c r="CD64" i="15"/>
  <c r="CA64" i="15"/>
  <c r="BX64" i="15"/>
  <c r="BS64" i="15"/>
  <c r="BP64" i="15"/>
  <c r="BM64" i="15"/>
  <c r="BJ64" i="15"/>
  <c r="BE64" i="15"/>
  <c r="BB64" i="15"/>
  <c r="AY64" i="15"/>
  <c r="AV64" i="15"/>
  <c r="AQ64" i="15"/>
  <c r="AN64" i="15"/>
  <c r="AK64" i="15"/>
  <c r="AH64" i="15"/>
  <c r="AC64" i="15"/>
  <c r="Z64" i="15"/>
  <c r="W64" i="15"/>
  <c r="T64" i="15"/>
  <c r="O64" i="15"/>
  <c r="L64" i="15"/>
  <c r="I64" i="15"/>
  <c r="H64" i="15"/>
  <c r="E64" i="15"/>
  <c r="CG63" i="15"/>
  <c r="CD63" i="15"/>
  <c r="CA63" i="15"/>
  <c r="BX63" i="15"/>
  <c r="BS63" i="15"/>
  <c r="BP63" i="15"/>
  <c r="BM63" i="15"/>
  <c r="BJ63" i="15"/>
  <c r="BE63" i="15"/>
  <c r="BB63" i="15"/>
  <c r="AY63" i="15"/>
  <c r="AV63" i="15"/>
  <c r="AQ63" i="15"/>
  <c r="AN63" i="15"/>
  <c r="AK63" i="15"/>
  <c r="AH63" i="15"/>
  <c r="AC63" i="15"/>
  <c r="Z63" i="15"/>
  <c r="W63" i="15"/>
  <c r="T63" i="15"/>
  <c r="O63" i="15"/>
  <c r="L63" i="15"/>
  <c r="I63" i="15"/>
  <c r="H63" i="15"/>
  <c r="E63" i="15"/>
  <c r="CG62" i="15"/>
  <c r="CD62" i="15"/>
  <c r="CA62" i="15"/>
  <c r="BX62" i="15"/>
  <c r="BS62" i="15"/>
  <c r="BP62" i="15"/>
  <c r="BM62" i="15"/>
  <c r="BJ62" i="15"/>
  <c r="BE62" i="15"/>
  <c r="BB62" i="15"/>
  <c r="AY62" i="15"/>
  <c r="AV62" i="15"/>
  <c r="AQ62" i="15"/>
  <c r="AN62" i="15"/>
  <c r="AK62" i="15"/>
  <c r="AH62" i="15"/>
  <c r="AC62" i="15"/>
  <c r="Z62" i="15"/>
  <c r="W62" i="15"/>
  <c r="T62" i="15"/>
  <c r="O62" i="15"/>
  <c r="L62" i="15"/>
  <c r="I62" i="15"/>
  <c r="H62" i="15"/>
  <c r="E62" i="15"/>
  <c r="CG61" i="15"/>
  <c r="CD61" i="15"/>
  <c r="CA61" i="15"/>
  <c r="BX61" i="15"/>
  <c r="BS61" i="15"/>
  <c r="BP61" i="15"/>
  <c r="BM61" i="15"/>
  <c r="BJ61" i="15"/>
  <c r="BE61" i="15"/>
  <c r="BB61" i="15"/>
  <c r="AY61" i="15"/>
  <c r="AV61" i="15"/>
  <c r="AQ61" i="15"/>
  <c r="AN61" i="15"/>
  <c r="AK61" i="15"/>
  <c r="AH61" i="15"/>
  <c r="AC61" i="15"/>
  <c r="Z61" i="15"/>
  <c r="W61" i="15"/>
  <c r="T61" i="15"/>
  <c r="O61" i="15"/>
  <c r="L61" i="15"/>
  <c r="I61" i="15"/>
  <c r="H61" i="15"/>
  <c r="E61" i="15"/>
  <c r="CG60" i="15"/>
  <c r="CD60" i="15"/>
  <c r="CA60" i="15"/>
  <c r="BX60" i="15"/>
  <c r="BS60" i="15"/>
  <c r="BP60" i="15"/>
  <c r="BM60" i="15"/>
  <c r="BJ60" i="15"/>
  <c r="BE60" i="15"/>
  <c r="BB60" i="15"/>
  <c r="AY60" i="15"/>
  <c r="AV60" i="15"/>
  <c r="AQ60" i="15"/>
  <c r="AN60" i="15"/>
  <c r="AK60" i="15"/>
  <c r="AH60" i="15"/>
  <c r="AC60" i="15"/>
  <c r="Z60" i="15"/>
  <c r="W60" i="15"/>
  <c r="T60" i="15"/>
  <c r="O60" i="15"/>
  <c r="L60" i="15"/>
  <c r="I60" i="15"/>
  <c r="H60" i="15"/>
  <c r="E60" i="15"/>
  <c r="CG59" i="15"/>
  <c r="CD59" i="15"/>
  <c r="CA59" i="15"/>
  <c r="BX59" i="15"/>
  <c r="BS59" i="15"/>
  <c r="BP59" i="15"/>
  <c r="BM59" i="15"/>
  <c r="BJ59" i="15"/>
  <c r="BE59" i="15"/>
  <c r="BB59" i="15"/>
  <c r="AY59" i="15"/>
  <c r="AV59" i="15"/>
  <c r="AQ59" i="15"/>
  <c r="AN59" i="15"/>
  <c r="AK59" i="15"/>
  <c r="AH59" i="15"/>
  <c r="AC59" i="15"/>
  <c r="Z59" i="15"/>
  <c r="W59" i="15"/>
  <c r="T59" i="15"/>
  <c r="O59" i="15"/>
  <c r="L59" i="15"/>
  <c r="I59" i="15"/>
  <c r="H59" i="15"/>
  <c r="E59" i="15"/>
  <c r="CG58" i="15"/>
  <c r="CD58" i="15"/>
  <c r="CA58" i="15"/>
  <c r="BX58" i="15"/>
  <c r="BS58" i="15"/>
  <c r="BP58" i="15"/>
  <c r="BM58" i="15"/>
  <c r="BJ58" i="15"/>
  <c r="BE58" i="15"/>
  <c r="BB58" i="15"/>
  <c r="AY58" i="15"/>
  <c r="AV58" i="15"/>
  <c r="AQ58" i="15"/>
  <c r="AN58" i="15"/>
  <c r="AK58" i="15"/>
  <c r="AH58" i="15"/>
  <c r="AC58" i="15"/>
  <c r="Z58" i="15"/>
  <c r="W58" i="15"/>
  <c r="T58" i="15"/>
  <c r="O58" i="15"/>
  <c r="L58" i="15"/>
  <c r="I58" i="15"/>
  <c r="H58" i="15"/>
  <c r="E58" i="15"/>
  <c r="CG57" i="15"/>
  <c r="CD57" i="15"/>
  <c r="CA57" i="15"/>
  <c r="BX57" i="15"/>
  <c r="BS57" i="15"/>
  <c r="BP57" i="15"/>
  <c r="BM57" i="15"/>
  <c r="BJ57" i="15"/>
  <c r="BE57" i="15"/>
  <c r="BB57" i="15"/>
  <c r="AY57" i="15"/>
  <c r="AV57" i="15"/>
  <c r="AQ57" i="15"/>
  <c r="AN57" i="15"/>
  <c r="AK57" i="15"/>
  <c r="AH57" i="15"/>
  <c r="AC57" i="15"/>
  <c r="Z57" i="15"/>
  <c r="W57" i="15"/>
  <c r="T57" i="15"/>
  <c r="O57" i="15"/>
  <c r="L57" i="15"/>
  <c r="I57" i="15"/>
  <c r="H57" i="15"/>
  <c r="E57" i="15"/>
  <c r="CG56" i="15"/>
  <c r="CD56" i="15"/>
  <c r="CA56" i="15"/>
  <c r="BX56" i="15"/>
  <c r="BS56" i="15"/>
  <c r="BP56" i="15"/>
  <c r="BM56" i="15"/>
  <c r="BJ56" i="15"/>
  <c r="BE56" i="15"/>
  <c r="BB56" i="15"/>
  <c r="AY56" i="15"/>
  <c r="AV56" i="15"/>
  <c r="AQ56" i="15"/>
  <c r="AN56" i="15"/>
  <c r="AK56" i="15"/>
  <c r="AH56" i="15"/>
  <c r="AC56" i="15"/>
  <c r="Z56" i="15"/>
  <c r="W56" i="15"/>
  <c r="T56" i="15"/>
  <c r="O56" i="15"/>
  <c r="L56" i="15"/>
  <c r="I56" i="15"/>
  <c r="H56" i="15"/>
  <c r="E56" i="15"/>
  <c r="CF53" i="15"/>
  <c r="CE53" i="15"/>
  <c r="CC53" i="15"/>
  <c r="CB53" i="15"/>
  <c r="BZ53" i="15"/>
  <c r="BY53" i="15"/>
  <c r="BX53" i="15"/>
  <c r="BW53" i="15"/>
  <c r="BV53" i="15"/>
  <c r="BR53" i="15"/>
  <c r="BQ53" i="15"/>
  <c r="BO53" i="15"/>
  <c r="BN53" i="15"/>
  <c r="BL53" i="15"/>
  <c r="BK53" i="15"/>
  <c r="BI53" i="15"/>
  <c r="BH53" i="15"/>
  <c r="BD53" i="15"/>
  <c r="BC53" i="15"/>
  <c r="BA53" i="15"/>
  <c r="AZ53" i="15"/>
  <c r="AX53" i="15"/>
  <c r="AW53" i="15"/>
  <c r="AU53" i="15"/>
  <c r="AT53" i="15"/>
  <c r="AP53" i="15"/>
  <c r="AO53" i="15"/>
  <c r="AM53" i="15"/>
  <c r="AL53" i="15"/>
  <c r="AJ53" i="15"/>
  <c r="AI53" i="15"/>
  <c r="AG53" i="15"/>
  <c r="AF53" i="15"/>
  <c r="AB53" i="15"/>
  <c r="AA53" i="15"/>
  <c r="Y53" i="15"/>
  <c r="X53" i="15"/>
  <c r="V53" i="15"/>
  <c r="U53" i="15"/>
  <c r="S53" i="15"/>
  <c r="R53" i="15"/>
  <c r="N53" i="15"/>
  <c r="M53" i="15"/>
  <c r="K53" i="15"/>
  <c r="J53" i="15"/>
  <c r="G53" i="15"/>
  <c r="CG52" i="15"/>
  <c r="CG53" i="15" s="1"/>
  <c r="CD52" i="15"/>
  <c r="CD53" i="15" s="1"/>
  <c r="CA52" i="15"/>
  <c r="CA53" i="15" s="1"/>
  <c r="BX52" i="15"/>
  <c r="BS52" i="15"/>
  <c r="BS53" i="15" s="1"/>
  <c r="BP52" i="15"/>
  <c r="BP53" i="15" s="1"/>
  <c r="BM52" i="15"/>
  <c r="BM53" i="15" s="1"/>
  <c r="BJ52" i="15"/>
  <c r="BJ53" i="15" s="1"/>
  <c r="BE52" i="15"/>
  <c r="BE53" i="15" s="1"/>
  <c r="BB52" i="15"/>
  <c r="BB53" i="15" s="1"/>
  <c r="AY52" i="15"/>
  <c r="AY53" i="15" s="1"/>
  <c r="AV52" i="15"/>
  <c r="AV53" i="15" s="1"/>
  <c r="AQ52" i="15"/>
  <c r="AQ53" i="15" s="1"/>
  <c r="AN52" i="15"/>
  <c r="AN53" i="15" s="1"/>
  <c r="AK52" i="15"/>
  <c r="AK53" i="15" s="1"/>
  <c r="AH52" i="15"/>
  <c r="AH53" i="15" s="1"/>
  <c r="AC52" i="15"/>
  <c r="AC53" i="15" s="1"/>
  <c r="Z52" i="15"/>
  <c r="Z53" i="15" s="1"/>
  <c r="W52" i="15"/>
  <c r="W53" i="15" s="1"/>
  <c r="T52" i="15"/>
  <c r="T53" i="15" s="1"/>
  <c r="O52" i="15"/>
  <c r="O53" i="15" s="1"/>
  <c r="L52" i="15"/>
  <c r="L53" i="15" s="1"/>
  <c r="I52" i="15"/>
  <c r="I53" i="15" s="1"/>
  <c r="H52" i="15"/>
  <c r="H53" i="15" s="1"/>
  <c r="E52" i="15"/>
  <c r="E53" i="15" s="1"/>
  <c r="CF51" i="15"/>
  <c r="CE51" i="15"/>
  <c r="CC51" i="15"/>
  <c r="CB51" i="15"/>
  <c r="BZ51" i="15"/>
  <c r="BY51" i="15"/>
  <c r="BW51" i="15"/>
  <c r="BV51" i="15"/>
  <c r="BR51" i="15"/>
  <c r="BQ51" i="15"/>
  <c r="BO51" i="15"/>
  <c r="BN51" i="15"/>
  <c r="BL51" i="15"/>
  <c r="BK51" i="15"/>
  <c r="BI51" i="15"/>
  <c r="BH51" i="15"/>
  <c r="BD51" i="15"/>
  <c r="BC51" i="15"/>
  <c r="BA51" i="15"/>
  <c r="AZ51" i="15"/>
  <c r="AX51" i="15"/>
  <c r="AW51" i="15"/>
  <c r="AU51" i="15"/>
  <c r="AT51" i="15"/>
  <c r="AP51" i="15"/>
  <c r="AO51" i="15"/>
  <c r="AM51" i="15"/>
  <c r="AL51" i="15"/>
  <c r="AJ51" i="15"/>
  <c r="AI51" i="15"/>
  <c r="AG51" i="15"/>
  <c r="AF51" i="15"/>
  <c r="AB51" i="15"/>
  <c r="AA51" i="15"/>
  <c r="Y51" i="15"/>
  <c r="X51" i="15"/>
  <c r="V51" i="15"/>
  <c r="U51" i="15"/>
  <c r="S51" i="15"/>
  <c r="R51" i="15"/>
  <c r="N51" i="15"/>
  <c r="M51" i="15"/>
  <c r="K51" i="15"/>
  <c r="J51" i="15"/>
  <c r="G51" i="15"/>
  <c r="CG50" i="15"/>
  <c r="CD50" i="15"/>
  <c r="CA50" i="15"/>
  <c r="BX50" i="15"/>
  <c r="BS50" i="15"/>
  <c r="BP50" i="15"/>
  <c r="BM50" i="15"/>
  <c r="BJ50" i="15"/>
  <c r="BE50" i="15"/>
  <c r="BB50" i="15"/>
  <c r="AY50" i="15"/>
  <c r="AV50" i="15"/>
  <c r="AQ50" i="15"/>
  <c r="AN50" i="15"/>
  <c r="AK50" i="15"/>
  <c r="AH50" i="15"/>
  <c r="AC50" i="15"/>
  <c r="Z50" i="15"/>
  <c r="W50" i="15"/>
  <c r="T50" i="15"/>
  <c r="O50" i="15"/>
  <c r="L50" i="15"/>
  <c r="I50" i="15"/>
  <c r="H50" i="15"/>
  <c r="E50" i="15"/>
  <c r="CG49" i="15"/>
  <c r="CD49" i="15"/>
  <c r="CA49" i="15"/>
  <c r="BX49" i="15"/>
  <c r="BS49" i="15"/>
  <c r="BP49" i="15"/>
  <c r="BM49" i="15"/>
  <c r="BJ49" i="15"/>
  <c r="BE49" i="15"/>
  <c r="BB49" i="15"/>
  <c r="AY49" i="15"/>
  <c r="AV49" i="15"/>
  <c r="AQ49" i="15"/>
  <c r="AN49" i="15"/>
  <c r="AK49" i="15"/>
  <c r="AH49" i="15"/>
  <c r="AC49" i="15"/>
  <c r="Z49" i="15"/>
  <c r="W49" i="15"/>
  <c r="T49" i="15"/>
  <c r="O49" i="15"/>
  <c r="L49" i="15"/>
  <c r="I49" i="15"/>
  <c r="H49" i="15"/>
  <c r="E49" i="15"/>
  <c r="CG48" i="15"/>
  <c r="CD48" i="15"/>
  <c r="CA48" i="15"/>
  <c r="BX48" i="15"/>
  <c r="BS48" i="15"/>
  <c r="BP48" i="15"/>
  <c r="BM48" i="15"/>
  <c r="BJ48" i="15"/>
  <c r="BE48" i="15"/>
  <c r="BB48" i="15"/>
  <c r="AY48" i="15"/>
  <c r="AV48" i="15"/>
  <c r="AQ48" i="15"/>
  <c r="AN48" i="15"/>
  <c r="AK48" i="15"/>
  <c r="AH48" i="15"/>
  <c r="AC48" i="15"/>
  <c r="Z48" i="15"/>
  <c r="W48" i="15"/>
  <c r="T48" i="15"/>
  <c r="O48" i="15"/>
  <c r="L48" i="15"/>
  <c r="I48" i="15"/>
  <c r="H48" i="15"/>
  <c r="E48" i="15"/>
  <c r="CG47" i="15"/>
  <c r="CD47" i="15"/>
  <c r="CA47" i="15"/>
  <c r="BX47" i="15"/>
  <c r="BS47" i="15"/>
  <c r="BP47" i="15"/>
  <c r="BM47" i="15"/>
  <c r="BJ47" i="15"/>
  <c r="BE47" i="15"/>
  <c r="BB47" i="15"/>
  <c r="AY47" i="15"/>
  <c r="AV47" i="15"/>
  <c r="AQ47" i="15"/>
  <c r="AN47" i="15"/>
  <c r="AK47" i="15"/>
  <c r="AH47" i="15"/>
  <c r="AC47" i="15"/>
  <c r="Z47" i="15"/>
  <c r="W47" i="15"/>
  <c r="T47" i="15"/>
  <c r="O47" i="15"/>
  <c r="L47" i="15"/>
  <c r="I47" i="15"/>
  <c r="H47" i="15"/>
  <c r="E47" i="15"/>
  <c r="CG46" i="15"/>
  <c r="CD46" i="15"/>
  <c r="CA46" i="15"/>
  <c r="BX46" i="15"/>
  <c r="BS46" i="15"/>
  <c r="BP46" i="15"/>
  <c r="BM46" i="15"/>
  <c r="BJ46" i="15"/>
  <c r="BE46" i="15"/>
  <c r="BB46" i="15"/>
  <c r="AY46" i="15"/>
  <c r="AV46" i="15"/>
  <c r="AQ46" i="15"/>
  <c r="AN46" i="15"/>
  <c r="AK46" i="15"/>
  <c r="AH46" i="15"/>
  <c r="AC46" i="15"/>
  <c r="Z46" i="15"/>
  <c r="W46" i="15"/>
  <c r="T46" i="15"/>
  <c r="O46" i="15"/>
  <c r="L46" i="15"/>
  <c r="I46" i="15"/>
  <c r="H46" i="15"/>
  <c r="E46" i="15"/>
  <c r="CG45" i="15"/>
  <c r="CD45" i="15"/>
  <c r="CA45" i="15"/>
  <c r="BX45" i="15"/>
  <c r="BS45" i="15"/>
  <c r="BP45" i="15"/>
  <c r="BM45" i="15"/>
  <c r="BJ45" i="15"/>
  <c r="BE45" i="15"/>
  <c r="BB45" i="15"/>
  <c r="AY45" i="15"/>
  <c r="AV45" i="15"/>
  <c r="AQ45" i="15"/>
  <c r="AN45" i="15"/>
  <c r="AK45" i="15"/>
  <c r="AH45" i="15"/>
  <c r="AC45" i="15"/>
  <c r="Z45" i="15"/>
  <c r="W45" i="15"/>
  <c r="T45" i="15"/>
  <c r="O45" i="15"/>
  <c r="L45" i="15"/>
  <c r="I45" i="15"/>
  <c r="H45" i="15"/>
  <c r="E45" i="15"/>
  <c r="CG44" i="15"/>
  <c r="CD44" i="15"/>
  <c r="CA44" i="15"/>
  <c r="BX44" i="15"/>
  <c r="BS44" i="15"/>
  <c r="BP44" i="15"/>
  <c r="BM44" i="15"/>
  <c r="BJ44" i="15"/>
  <c r="BE44" i="15"/>
  <c r="BB44" i="15"/>
  <c r="AY44" i="15"/>
  <c r="AV44" i="15"/>
  <c r="AQ44" i="15"/>
  <c r="AN44" i="15"/>
  <c r="AK44" i="15"/>
  <c r="AH44" i="15"/>
  <c r="AC44" i="15"/>
  <c r="Z44" i="15"/>
  <c r="W44" i="15"/>
  <c r="T44" i="15"/>
  <c r="O44" i="15"/>
  <c r="L44" i="15"/>
  <c r="I44" i="15"/>
  <c r="H44" i="15"/>
  <c r="E44" i="15"/>
  <c r="CG43" i="15"/>
  <c r="CD43" i="15"/>
  <c r="CA43" i="15"/>
  <c r="BX43" i="15"/>
  <c r="BS43" i="15"/>
  <c r="BP43" i="15"/>
  <c r="BM43" i="15"/>
  <c r="BJ43" i="15"/>
  <c r="BE43" i="15"/>
  <c r="BB43" i="15"/>
  <c r="AY43" i="15"/>
  <c r="AV43" i="15"/>
  <c r="AQ43" i="15"/>
  <c r="AN43" i="15"/>
  <c r="AK43" i="15"/>
  <c r="AH43" i="15"/>
  <c r="AC43" i="15"/>
  <c r="Z43" i="15"/>
  <c r="W43" i="15"/>
  <c r="T43" i="15"/>
  <c r="O43" i="15"/>
  <c r="L43" i="15"/>
  <c r="I43" i="15"/>
  <c r="H43" i="15"/>
  <c r="E43" i="15"/>
  <c r="CG42" i="15"/>
  <c r="CD42" i="15"/>
  <c r="CA42" i="15"/>
  <c r="BX42" i="15"/>
  <c r="BS42" i="15"/>
  <c r="BP42" i="15"/>
  <c r="BM42" i="15"/>
  <c r="BJ42" i="15"/>
  <c r="BE42" i="15"/>
  <c r="BB42" i="15"/>
  <c r="AY42" i="15"/>
  <c r="AV42" i="15"/>
  <c r="AQ42" i="15"/>
  <c r="AN42" i="15"/>
  <c r="AK42" i="15"/>
  <c r="AH42" i="15"/>
  <c r="AC42" i="15"/>
  <c r="Z42" i="15"/>
  <c r="W42" i="15"/>
  <c r="T42" i="15"/>
  <c r="O42" i="15"/>
  <c r="L42" i="15"/>
  <c r="I42" i="15"/>
  <c r="H42" i="15"/>
  <c r="E42" i="15"/>
  <c r="CG41" i="15"/>
  <c r="CD41" i="15"/>
  <c r="CA41" i="15"/>
  <c r="BX41" i="15"/>
  <c r="BS41" i="15"/>
  <c r="BP41" i="15"/>
  <c r="BM41" i="15"/>
  <c r="BJ41" i="15"/>
  <c r="BE41" i="15"/>
  <c r="BB41" i="15"/>
  <c r="AY41" i="15"/>
  <c r="AV41" i="15"/>
  <c r="AQ41" i="15"/>
  <c r="AN41" i="15"/>
  <c r="AK41" i="15"/>
  <c r="AH41" i="15"/>
  <c r="AC41" i="15"/>
  <c r="Z41" i="15"/>
  <c r="W41" i="15"/>
  <c r="T41" i="15"/>
  <c r="O41" i="15"/>
  <c r="L41" i="15"/>
  <c r="I41" i="15"/>
  <c r="H41" i="15"/>
  <c r="E41" i="15"/>
  <c r="CG40" i="15"/>
  <c r="CD40" i="15"/>
  <c r="CA40" i="15"/>
  <c r="BX40" i="15"/>
  <c r="BS40" i="15"/>
  <c r="BP40" i="15"/>
  <c r="BM40" i="15"/>
  <c r="BJ40" i="15"/>
  <c r="BE40" i="15"/>
  <c r="BB40" i="15"/>
  <c r="AY40" i="15"/>
  <c r="AV40" i="15"/>
  <c r="AQ40" i="15"/>
  <c r="AN40" i="15"/>
  <c r="AK40" i="15"/>
  <c r="AH40" i="15"/>
  <c r="AC40" i="15"/>
  <c r="Z40" i="15"/>
  <c r="W40" i="15"/>
  <c r="T40" i="15"/>
  <c r="O40" i="15"/>
  <c r="L40" i="15"/>
  <c r="I40" i="15"/>
  <c r="H40" i="15"/>
  <c r="E40" i="15"/>
  <c r="CG39" i="15"/>
  <c r="CD39" i="15"/>
  <c r="CA39" i="15"/>
  <c r="BX39" i="15"/>
  <c r="BS39" i="15"/>
  <c r="BP39" i="15"/>
  <c r="BM39" i="15"/>
  <c r="BJ39" i="15"/>
  <c r="BE39" i="15"/>
  <c r="BB39" i="15"/>
  <c r="AY39" i="15"/>
  <c r="AV39" i="15"/>
  <c r="AQ39" i="15"/>
  <c r="AN39" i="15"/>
  <c r="AK39" i="15"/>
  <c r="AH39" i="15"/>
  <c r="AC39" i="15"/>
  <c r="Z39" i="15"/>
  <c r="W39" i="15"/>
  <c r="T39" i="15"/>
  <c r="O39" i="15"/>
  <c r="L39" i="15"/>
  <c r="I39" i="15"/>
  <c r="H39" i="15"/>
  <c r="E39" i="15"/>
  <c r="CG38" i="15"/>
  <c r="CD38" i="15"/>
  <c r="CA38" i="15"/>
  <c r="BX38" i="15"/>
  <c r="BS38" i="15"/>
  <c r="BP38" i="15"/>
  <c r="BM38" i="15"/>
  <c r="BJ38" i="15"/>
  <c r="BE38" i="15"/>
  <c r="BB38" i="15"/>
  <c r="AY38" i="15"/>
  <c r="AV38" i="15"/>
  <c r="AQ38" i="15"/>
  <c r="AN38" i="15"/>
  <c r="AK38" i="15"/>
  <c r="AH38" i="15"/>
  <c r="AC38" i="15"/>
  <c r="Z38" i="15"/>
  <c r="W38" i="15"/>
  <c r="T38" i="15"/>
  <c r="O38" i="15"/>
  <c r="L38" i="15"/>
  <c r="I38" i="15"/>
  <c r="H38" i="15"/>
  <c r="E38" i="15"/>
  <c r="CG37" i="15"/>
  <c r="CD37" i="15"/>
  <c r="CA37" i="15"/>
  <c r="BX37" i="15"/>
  <c r="BS37" i="15"/>
  <c r="BP37" i="15"/>
  <c r="BM37" i="15"/>
  <c r="BJ37" i="15"/>
  <c r="BE37" i="15"/>
  <c r="BB37" i="15"/>
  <c r="AY37" i="15"/>
  <c r="AV37" i="15"/>
  <c r="AQ37" i="15"/>
  <c r="AN37" i="15"/>
  <c r="AK37" i="15"/>
  <c r="AH37" i="15"/>
  <c r="AC37" i="15"/>
  <c r="Z37" i="15"/>
  <c r="W37" i="15"/>
  <c r="T37" i="15"/>
  <c r="O37" i="15"/>
  <c r="L37" i="15"/>
  <c r="I37" i="15"/>
  <c r="H37" i="15"/>
  <c r="E37" i="15"/>
  <c r="CF36" i="15"/>
  <c r="CE36" i="15"/>
  <c r="CC36" i="15"/>
  <c r="CB36" i="15"/>
  <c r="BZ36" i="15"/>
  <c r="BY36" i="15"/>
  <c r="BW36" i="15"/>
  <c r="BV36" i="15"/>
  <c r="BR36" i="15"/>
  <c r="BQ36" i="15"/>
  <c r="BO36" i="15"/>
  <c r="BN36" i="15"/>
  <c r="BL36" i="15"/>
  <c r="BK36" i="15"/>
  <c r="BI36" i="15"/>
  <c r="BH36" i="15"/>
  <c r="BD36" i="15"/>
  <c r="BC36" i="15"/>
  <c r="BA36" i="15"/>
  <c r="AZ36" i="15"/>
  <c r="AX36" i="15"/>
  <c r="AW36" i="15"/>
  <c r="AU36" i="15"/>
  <c r="AT36" i="15"/>
  <c r="AP36" i="15"/>
  <c r="AO36" i="15"/>
  <c r="AM36" i="15"/>
  <c r="AL36" i="15"/>
  <c r="AJ36" i="15"/>
  <c r="AI36" i="15"/>
  <c r="AG36" i="15"/>
  <c r="AF36" i="15"/>
  <c r="AB36" i="15"/>
  <c r="AA36" i="15"/>
  <c r="Y36" i="15"/>
  <c r="X36" i="15"/>
  <c r="V36" i="15"/>
  <c r="U36" i="15"/>
  <c r="S36" i="15"/>
  <c r="R36" i="15"/>
  <c r="N36" i="15"/>
  <c r="M36" i="15"/>
  <c r="K36" i="15"/>
  <c r="J36" i="15"/>
  <c r="G36" i="15"/>
  <c r="CG35" i="15"/>
  <c r="CD35" i="15"/>
  <c r="CA35" i="15"/>
  <c r="BX35" i="15"/>
  <c r="BS35" i="15"/>
  <c r="BP35" i="15"/>
  <c r="BM35" i="15"/>
  <c r="BJ35" i="15"/>
  <c r="BE35" i="15"/>
  <c r="BB35" i="15"/>
  <c r="AY35" i="15"/>
  <c r="AV35" i="15"/>
  <c r="AQ35" i="15"/>
  <c r="AN35" i="15"/>
  <c r="AK35" i="15"/>
  <c r="AH35" i="15"/>
  <c r="AC35" i="15"/>
  <c r="Z35" i="15"/>
  <c r="W35" i="15"/>
  <c r="T35" i="15"/>
  <c r="O35" i="15"/>
  <c r="L35" i="15"/>
  <c r="I35" i="15"/>
  <c r="H35" i="15"/>
  <c r="E35" i="15"/>
  <c r="CG34" i="15"/>
  <c r="CD34" i="15"/>
  <c r="CA34" i="15"/>
  <c r="BX34" i="15"/>
  <c r="BS34" i="15"/>
  <c r="BP34" i="15"/>
  <c r="BM34" i="15"/>
  <c r="BJ34" i="15"/>
  <c r="BE34" i="15"/>
  <c r="BB34" i="15"/>
  <c r="AY34" i="15"/>
  <c r="AV34" i="15"/>
  <c r="AQ34" i="15"/>
  <c r="AN34" i="15"/>
  <c r="AK34" i="15"/>
  <c r="AH34" i="15"/>
  <c r="AC34" i="15"/>
  <c r="Z34" i="15"/>
  <c r="W34" i="15"/>
  <c r="T34" i="15"/>
  <c r="O34" i="15"/>
  <c r="L34" i="15"/>
  <c r="I34" i="15"/>
  <c r="H34" i="15"/>
  <c r="E34" i="15"/>
  <c r="CG33" i="15"/>
  <c r="CD33" i="15"/>
  <c r="CA33" i="15"/>
  <c r="BX33" i="15"/>
  <c r="BS33" i="15"/>
  <c r="BP33" i="15"/>
  <c r="BM33" i="15"/>
  <c r="BJ33" i="15"/>
  <c r="BE33" i="15"/>
  <c r="BB33" i="15"/>
  <c r="AY33" i="15"/>
  <c r="AV33" i="15"/>
  <c r="AQ33" i="15"/>
  <c r="AN33" i="15"/>
  <c r="AK33" i="15"/>
  <c r="AH33" i="15"/>
  <c r="AC33" i="15"/>
  <c r="Z33" i="15"/>
  <c r="W33" i="15"/>
  <c r="T33" i="15"/>
  <c r="O33" i="15"/>
  <c r="L33" i="15"/>
  <c r="I33" i="15"/>
  <c r="H33" i="15"/>
  <c r="E33" i="15"/>
  <c r="CG32" i="15"/>
  <c r="CD32" i="15"/>
  <c r="CA32" i="15"/>
  <c r="BX32" i="15"/>
  <c r="BS32" i="15"/>
  <c r="BP32" i="15"/>
  <c r="BM32" i="15"/>
  <c r="BJ32" i="15"/>
  <c r="BE32" i="15"/>
  <c r="BB32" i="15"/>
  <c r="AY32" i="15"/>
  <c r="AV32" i="15"/>
  <c r="AQ32" i="15"/>
  <c r="AN32" i="15"/>
  <c r="AK32" i="15"/>
  <c r="AH32" i="15"/>
  <c r="AC32" i="15"/>
  <c r="Z32" i="15"/>
  <c r="W32" i="15"/>
  <c r="T32" i="15"/>
  <c r="O32" i="15"/>
  <c r="L32" i="15"/>
  <c r="I32" i="15"/>
  <c r="H32" i="15"/>
  <c r="E32" i="15"/>
  <c r="CG31" i="15"/>
  <c r="CD31" i="15"/>
  <c r="CA31" i="15"/>
  <c r="BX31" i="15"/>
  <c r="BS31" i="15"/>
  <c r="BP31" i="15"/>
  <c r="BM31" i="15"/>
  <c r="BJ31" i="15"/>
  <c r="BE31" i="15"/>
  <c r="BB31" i="15"/>
  <c r="AY31" i="15"/>
  <c r="AV31" i="15"/>
  <c r="AQ31" i="15"/>
  <c r="AN31" i="15"/>
  <c r="AK31" i="15"/>
  <c r="AH31" i="15"/>
  <c r="AC31" i="15"/>
  <c r="Z31" i="15"/>
  <c r="W31" i="15"/>
  <c r="T31" i="15"/>
  <c r="O31" i="15"/>
  <c r="L31" i="15"/>
  <c r="I31" i="15"/>
  <c r="H31" i="15"/>
  <c r="E31" i="15"/>
  <c r="CG30" i="15"/>
  <c r="CD30" i="15"/>
  <c r="CA30" i="15"/>
  <c r="BX30" i="15"/>
  <c r="BS30" i="15"/>
  <c r="BP30" i="15"/>
  <c r="BM30" i="15"/>
  <c r="BJ30" i="15"/>
  <c r="BE30" i="15"/>
  <c r="BB30" i="15"/>
  <c r="AY30" i="15"/>
  <c r="AV30" i="15"/>
  <c r="AQ30" i="15"/>
  <c r="AN30" i="15"/>
  <c r="AK30" i="15"/>
  <c r="AH30" i="15"/>
  <c r="AC30" i="15"/>
  <c r="Z30" i="15"/>
  <c r="W30" i="15"/>
  <c r="T30" i="15"/>
  <c r="O30" i="15"/>
  <c r="L30" i="15"/>
  <c r="I30" i="15"/>
  <c r="H30" i="15"/>
  <c r="E30" i="15"/>
  <c r="CG29" i="15"/>
  <c r="CD29" i="15"/>
  <c r="CA29" i="15"/>
  <c r="CA36" i="15" s="1"/>
  <c r="BX29" i="15"/>
  <c r="BS29" i="15"/>
  <c r="BP29" i="15"/>
  <c r="BM29" i="15"/>
  <c r="BJ29" i="15"/>
  <c r="BE29" i="15"/>
  <c r="BB29" i="15"/>
  <c r="AY29" i="15"/>
  <c r="AY36" i="15" s="1"/>
  <c r="AV29" i="15"/>
  <c r="AQ29" i="15"/>
  <c r="AN29" i="15"/>
  <c r="AK29" i="15"/>
  <c r="AH29" i="15"/>
  <c r="AC29" i="15"/>
  <c r="Z29" i="15"/>
  <c r="W29" i="15"/>
  <c r="W36" i="15" s="1"/>
  <c r="T29" i="15"/>
  <c r="O29" i="15"/>
  <c r="L29" i="15"/>
  <c r="I29" i="15"/>
  <c r="H29" i="15"/>
  <c r="E29" i="15"/>
  <c r="CF28" i="15"/>
  <c r="CE28" i="15"/>
  <c r="CC28" i="15"/>
  <c r="CB28" i="15"/>
  <c r="BZ28" i="15"/>
  <c r="BY28" i="15"/>
  <c r="BW28" i="15"/>
  <c r="BV28" i="15"/>
  <c r="BS28" i="15"/>
  <c r="BR28" i="15"/>
  <c r="BQ28" i="15"/>
  <c r="BO28" i="15"/>
  <c r="BN28" i="15"/>
  <c r="BL28" i="15"/>
  <c r="BK28" i="15"/>
  <c r="BI28" i="15"/>
  <c r="BH28" i="15"/>
  <c r="BD28" i="15"/>
  <c r="BC28" i="15"/>
  <c r="BA28" i="15"/>
  <c r="AZ28" i="15"/>
  <c r="AX28" i="15"/>
  <c r="AW28" i="15"/>
  <c r="AU28" i="15"/>
  <c r="AT28" i="15"/>
  <c r="AP28" i="15"/>
  <c r="AO28" i="15"/>
  <c r="AM28" i="15"/>
  <c r="AL28" i="15"/>
  <c r="AJ28" i="15"/>
  <c r="AI28" i="15"/>
  <c r="AG28" i="15"/>
  <c r="AF28" i="15"/>
  <c r="AB28" i="15"/>
  <c r="AA28" i="15"/>
  <c r="Y28" i="15"/>
  <c r="X28" i="15"/>
  <c r="V28" i="15"/>
  <c r="U28" i="15"/>
  <c r="S28" i="15"/>
  <c r="R28" i="15"/>
  <c r="N28" i="15"/>
  <c r="M28" i="15"/>
  <c r="K28" i="15"/>
  <c r="J28" i="15"/>
  <c r="G28" i="15"/>
  <c r="CG27" i="15"/>
  <c r="CD27" i="15"/>
  <c r="CA27" i="15"/>
  <c r="BX27" i="15"/>
  <c r="BS27" i="15"/>
  <c r="BP27" i="15"/>
  <c r="BM27" i="15"/>
  <c r="BJ27" i="15"/>
  <c r="BE27" i="15"/>
  <c r="BB27" i="15"/>
  <c r="AY27" i="15"/>
  <c r="AV27" i="15"/>
  <c r="AQ27" i="15"/>
  <c r="AN27" i="15"/>
  <c r="AK27" i="15"/>
  <c r="AH27" i="15"/>
  <c r="AC27" i="15"/>
  <c r="Z27" i="15"/>
  <c r="W27" i="15"/>
  <c r="T27" i="15"/>
  <c r="O27" i="15"/>
  <c r="L27" i="15"/>
  <c r="I27" i="15"/>
  <c r="H27" i="15"/>
  <c r="H28" i="15" s="1"/>
  <c r="E27" i="15"/>
  <c r="CG26" i="15"/>
  <c r="CG28" i="15" s="1"/>
  <c r="CD26" i="15"/>
  <c r="CA26" i="15"/>
  <c r="BX26" i="15"/>
  <c r="BS26" i="15"/>
  <c r="BP26" i="15"/>
  <c r="BP28" i="15" s="1"/>
  <c r="BM26" i="15"/>
  <c r="BJ26" i="15"/>
  <c r="BE26" i="15"/>
  <c r="BE28" i="15" s="1"/>
  <c r="BB26" i="15"/>
  <c r="AY26" i="15"/>
  <c r="AV26" i="15"/>
  <c r="AQ26" i="15"/>
  <c r="AQ28" i="15" s="1"/>
  <c r="AN26" i="15"/>
  <c r="AN28" i="15" s="1"/>
  <c r="AK26" i="15"/>
  <c r="AH26" i="15"/>
  <c r="AC26" i="15"/>
  <c r="AC28" i="15" s="1"/>
  <c r="Z26" i="15"/>
  <c r="W26" i="15"/>
  <c r="T26" i="15"/>
  <c r="O26" i="15"/>
  <c r="O28" i="15" s="1"/>
  <c r="L26" i="15"/>
  <c r="L28" i="15" s="1"/>
  <c r="I26" i="15"/>
  <c r="H26" i="15"/>
  <c r="E26" i="15"/>
  <c r="CF24" i="15"/>
  <c r="CE24" i="15"/>
  <c r="CC24" i="15"/>
  <c r="CB24" i="15"/>
  <c r="BZ24" i="15"/>
  <c r="BY24" i="15"/>
  <c r="BW24" i="15"/>
  <c r="BV24" i="15"/>
  <c r="BR24" i="15"/>
  <c r="BQ24" i="15"/>
  <c r="BO24" i="15"/>
  <c r="BN24" i="15"/>
  <c r="BL24" i="15"/>
  <c r="BK24" i="15"/>
  <c r="BI24" i="15"/>
  <c r="BH24" i="15"/>
  <c r="BD24" i="15"/>
  <c r="BC24" i="15"/>
  <c r="BA24" i="15"/>
  <c r="AZ24" i="15"/>
  <c r="AX24" i="15"/>
  <c r="AW24" i="15"/>
  <c r="AU24" i="15"/>
  <c r="AT24" i="15"/>
  <c r="AP24" i="15"/>
  <c r="AO24" i="15"/>
  <c r="AM24" i="15"/>
  <c r="AL24" i="15"/>
  <c r="AJ24" i="15"/>
  <c r="AI24" i="15"/>
  <c r="AG24" i="15"/>
  <c r="AF24" i="15"/>
  <c r="AB24" i="15"/>
  <c r="AA24" i="15"/>
  <c r="Y24" i="15"/>
  <c r="X24" i="15"/>
  <c r="V24" i="15"/>
  <c r="U24" i="15"/>
  <c r="S24" i="15"/>
  <c r="R24" i="15"/>
  <c r="N24" i="15"/>
  <c r="M24" i="15"/>
  <c r="K24" i="15"/>
  <c r="J24" i="15"/>
  <c r="G24" i="15"/>
  <c r="CG23" i="15"/>
  <c r="CD23" i="15"/>
  <c r="CA23" i="15"/>
  <c r="BX23" i="15"/>
  <c r="BS23" i="15"/>
  <c r="BP23" i="15"/>
  <c r="BM23" i="15"/>
  <c r="BJ23" i="15"/>
  <c r="BE23" i="15"/>
  <c r="BB23" i="15"/>
  <c r="AY23" i="15"/>
  <c r="AV23" i="15"/>
  <c r="AQ23" i="15"/>
  <c r="AN23" i="15"/>
  <c r="AK23" i="15"/>
  <c r="AH23" i="15"/>
  <c r="AC23" i="15"/>
  <c r="Z23" i="15"/>
  <c r="W23" i="15"/>
  <c r="T23" i="15"/>
  <c r="O23" i="15"/>
  <c r="L23" i="15"/>
  <c r="I23" i="15"/>
  <c r="H23" i="15"/>
  <c r="E23" i="15"/>
  <c r="CG22" i="15"/>
  <c r="CD22" i="15"/>
  <c r="CA22" i="15"/>
  <c r="BX22" i="15"/>
  <c r="BS22" i="15"/>
  <c r="BP22" i="15"/>
  <c r="BM22" i="15"/>
  <c r="BJ22" i="15"/>
  <c r="BE22" i="15"/>
  <c r="BB22" i="15"/>
  <c r="AY22" i="15"/>
  <c r="AV22" i="15"/>
  <c r="AQ22" i="15"/>
  <c r="AN22" i="15"/>
  <c r="AK22" i="15"/>
  <c r="AH22" i="15"/>
  <c r="AC22" i="15"/>
  <c r="Z22" i="15"/>
  <c r="W22" i="15"/>
  <c r="T22" i="15"/>
  <c r="O22" i="15"/>
  <c r="L22" i="15"/>
  <c r="I22" i="15"/>
  <c r="H22" i="15"/>
  <c r="E22" i="15"/>
  <c r="CG21" i="15"/>
  <c r="CD21" i="15"/>
  <c r="CA21" i="15"/>
  <c r="BX21" i="15"/>
  <c r="BS21" i="15"/>
  <c r="BP21" i="15"/>
  <c r="BM21" i="15"/>
  <c r="BJ21" i="15"/>
  <c r="BE21" i="15"/>
  <c r="BB21" i="15"/>
  <c r="AY21" i="15"/>
  <c r="AV21" i="15"/>
  <c r="AQ21" i="15"/>
  <c r="AN21" i="15"/>
  <c r="AK21" i="15"/>
  <c r="AH21" i="15"/>
  <c r="AC21" i="15"/>
  <c r="Z21" i="15"/>
  <c r="W21" i="15"/>
  <c r="T21" i="15"/>
  <c r="O21" i="15"/>
  <c r="L21" i="15"/>
  <c r="I21" i="15"/>
  <c r="H21" i="15"/>
  <c r="E21" i="15"/>
  <c r="CG20" i="15"/>
  <c r="CD20" i="15"/>
  <c r="CA20" i="15"/>
  <c r="BX20" i="15"/>
  <c r="BS20" i="15"/>
  <c r="BP20" i="15"/>
  <c r="BM20" i="15"/>
  <c r="BJ20" i="15"/>
  <c r="BE20" i="15"/>
  <c r="BB20" i="15"/>
  <c r="AY20" i="15"/>
  <c r="AV20" i="15"/>
  <c r="AQ20" i="15"/>
  <c r="AN20" i="15"/>
  <c r="AK20" i="15"/>
  <c r="AH20" i="15"/>
  <c r="AC20" i="15"/>
  <c r="Z20" i="15"/>
  <c r="W20" i="15"/>
  <c r="T20" i="15"/>
  <c r="O20" i="15"/>
  <c r="L20" i="15"/>
  <c r="I20" i="15"/>
  <c r="H20" i="15"/>
  <c r="E20" i="15"/>
  <c r="CG19" i="15"/>
  <c r="CD19" i="15"/>
  <c r="CA19" i="15"/>
  <c r="BX19" i="15"/>
  <c r="BS19" i="15"/>
  <c r="BP19" i="15"/>
  <c r="BM19" i="15"/>
  <c r="BJ19" i="15"/>
  <c r="BE19" i="15"/>
  <c r="BB19" i="15"/>
  <c r="AY19" i="15"/>
  <c r="AV19" i="15"/>
  <c r="AQ19" i="15"/>
  <c r="AN19" i="15"/>
  <c r="AK19" i="15"/>
  <c r="AH19" i="15"/>
  <c r="AC19" i="15"/>
  <c r="Z19" i="15"/>
  <c r="W19" i="15"/>
  <c r="T19" i="15"/>
  <c r="O19" i="15"/>
  <c r="L19" i="15"/>
  <c r="I19" i="15"/>
  <c r="H19" i="15"/>
  <c r="E19" i="15"/>
  <c r="CG18" i="15"/>
  <c r="CD18" i="15"/>
  <c r="CA18" i="15"/>
  <c r="BX18" i="15"/>
  <c r="BS18" i="15"/>
  <c r="BP18" i="15"/>
  <c r="BM18" i="15"/>
  <c r="BJ18" i="15"/>
  <c r="BE18" i="15"/>
  <c r="BB18" i="15"/>
  <c r="AY18" i="15"/>
  <c r="AV18" i="15"/>
  <c r="AQ18" i="15"/>
  <c r="AN18" i="15"/>
  <c r="AK18" i="15"/>
  <c r="AH18" i="15"/>
  <c r="AC18" i="15"/>
  <c r="Z18" i="15"/>
  <c r="W18" i="15"/>
  <c r="T18" i="15"/>
  <c r="O18" i="15"/>
  <c r="L18" i="15"/>
  <c r="I18" i="15"/>
  <c r="H18" i="15"/>
  <c r="E18" i="15"/>
  <c r="CG17" i="15"/>
  <c r="CD17" i="15"/>
  <c r="CA17" i="15"/>
  <c r="BX17" i="15"/>
  <c r="BS17" i="15"/>
  <c r="BP17" i="15"/>
  <c r="BM17" i="15"/>
  <c r="BJ17" i="15"/>
  <c r="BE17" i="15"/>
  <c r="BB17" i="15"/>
  <c r="AY17" i="15"/>
  <c r="AV17" i="15"/>
  <c r="AQ17" i="15"/>
  <c r="AN17" i="15"/>
  <c r="AK17" i="15"/>
  <c r="AH17" i="15"/>
  <c r="AC17" i="15"/>
  <c r="Z17" i="15"/>
  <c r="W17" i="15"/>
  <c r="T17" i="15"/>
  <c r="O17" i="15"/>
  <c r="L17" i="15"/>
  <c r="I17" i="15"/>
  <c r="H17" i="15"/>
  <c r="E17" i="15"/>
  <c r="CG16" i="15"/>
  <c r="CD16" i="15"/>
  <c r="CA16" i="15"/>
  <c r="BX16" i="15"/>
  <c r="BS16" i="15"/>
  <c r="BP16" i="15"/>
  <c r="BM16" i="15"/>
  <c r="BJ16" i="15"/>
  <c r="BE16" i="15"/>
  <c r="BB16" i="15"/>
  <c r="AY16" i="15"/>
  <c r="AV16" i="15"/>
  <c r="AQ16" i="15"/>
  <c r="AN16" i="15"/>
  <c r="AK16" i="15"/>
  <c r="AH16" i="15"/>
  <c r="AC16" i="15"/>
  <c r="Z16" i="15"/>
  <c r="W16" i="15"/>
  <c r="T16" i="15"/>
  <c r="O16" i="15"/>
  <c r="L16" i="15"/>
  <c r="I16" i="15"/>
  <c r="H16" i="15"/>
  <c r="E16" i="15"/>
  <c r="CG15" i="15"/>
  <c r="CD15" i="15"/>
  <c r="CA15" i="15"/>
  <c r="BX15" i="15"/>
  <c r="BS15" i="15"/>
  <c r="BP15" i="15"/>
  <c r="BM15" i="15"/>
  <c r="BJ15" i="15"/>
  <c r="BE15" i="15"/>
  <c r="BB15" i="15"/>
  <c r="AY15" i="15"/>
  <c r="AV15" i="15"/>
  <c r="AQ15" i="15"/>
  <c r="AN15" i="15"/>
  <c r="AK15" i="15"/>
  <c r="AH15" i="15"/>
  <c r="AC15" i="15"/>
  <c r="Z15" i="15"/>
  <c r="W15" i="15"/>
  <c r="T15" i="15"/>
  <c r="O15" i="15"/>
  <c r="L15" i="15"/>
  <c r="I15" i="15"/>
  <c r="H15" i="15"/>
  <c r="E15" i="15"/>
  <c r="CF14" i="15"/>
  <c r="CF25" i="15" s="1"/>
  <c r="CF107" i="15" s="1"/>
  <c r="CE14" i="15"/>
  <c r="CC14" i="15"/>
  <c r="CB14" i="15"/>
  <c r="CB25" i="15" s="1"/>
  <c r="BZ14" i="15"/>
  <c r="BY14" i="15"/>
  <c r="BW14" i="15"/>
  <c r="BV14" i="15"/>
  <c r="BR14" i="15"/>
  <c r="BQ14" i="15"/>
  <c r="BO14" i="15"/>
  <c r="BN14" i="15"/>
  <c r="BL14" i="15"/>
  <c r="BK14" i="15"/>
  <c r="BI14" i="15"/>
  <c r="BH14" i="15"/>
  <c r="BD14" i="15"/>
  <c r="BC14" i="15"/>
  <c r="BA14" i="15"/>
  <c r="AZ14" i="15"/>
  <c r="AX14" i="15"/>
  <c r="AW14" i="15"/>
  <c r="AU14" i="15"/>
  <c r="AT14" i="15"/>
  <c r="AP14" i="15"/>
  <c r="AO14" i="15"/>
  <c r="AM14" i="15"/>
  <c r="AL14" i="15"/>
  <c r="AJ14" i="15"/>
  <c r="AI14" i="15"/>
  <c r="AG14" i="15"/>
  <c r="AF14" i="15"/>
  <c r="AB14" i="15"/>
  <c r="AA14" i="15"/>
  <c r="Y14" i="15"/>
  <c r="X14" i="15"/>
  <c r="V14" i="15"/>
  <c r="U14" i="15"/>
  <c r="S14" i="15"/>
  <c r="R14" i="15"/>
  <c r="N14" i="15"/>
  <c r="M14" i="15"/>
  <c r="K14" i="15"/>
  <c r="J14" i="15"/>
  <c r="G14" i="15"/>
  <c r="CG13" i="15"/>
  <c r="CD13" i="15"/>
  <c r="CA13" i="15"/>
  <c r="BX13" i="15"/>
  <c r="BS13" i="15"/>
  <c r="BP13" i="15"/>
  <c r="BM13" i="15"/>
  <c r="BJ13" i="15"/>
  <c r="BE13" i="15"/>
  <c r="BB13" i="15"/>
  <c r="AY13" i="15"/>
  <c r="AV13" i="15"/>
  <c r="AQ13" i="15"/>
  <c r="AN13" i="15"/>
  <c r="AK13" i="15"/>
  <c r="AH13" i="15"/>
  <c r="AC13" i="15"/>
  <c r="Z13" i="15"/>
  <c r="W13" i="15"/>
  <c r="T13" i="15"/>
  <c r="O13" i="15"/>
  <c r="L13" i="15"/>
  <c r="I13" i="15"/>
  <c r="H13" i="15"/>
  <c r="E13" i="15"/>
  <c r="CG12" i="15"/>
  <c r="CD12" i="15"/>
  <c r="CA12" i="15"/>
  <c r="BX12" i="15"/>
  <c r="BS12" i="15"/>
  <c r="BP12" i="15"/>
  <c r="BM12" i="15"/>
  <c r="BJ12" i="15"/>
  <c r="BE12" i="15"/>
  <c r="BB12" i="15"/>
  <c r="AY12" i="15"/>
  <c r="AV12" i="15"/>
  <c r="AQ12" i="15"/>
  <c r="AN12" i="15"/>
  <c r="AK12" i="15"/>
  <c r="AH12" i="15"/>
  <c r="AC12" i="15"/>
  <c r="Z12" i="15"/>
  <c r="W12" i="15"/>
  <c r="T12" i="15"/>
  <c r="O12" i="15"/>
  <c r="L12" i="15"/>
  <c r="I12" i="15"/>
  <c r="H12" i="15"/>
  <c r="E12" i="15"/>
  <c r="CG11" i="15"/>
  <c r="CD11" i="15"/>
  <c r="CA11" i="15"/>
  <c r="BX11" i="15"/>
  <c r="BS11" i="15"/>
  <c r="BP11" i="15"/>
  <c r="BM11" i="15"/>
  <c r="BJ11" i="15"/>
  <c r="BE11" i="15"/>
  <c r="BB11" i="15"/>
  <c r="AY11" i="15"/>
  <c r="AV11" i="15"/>
  <c r="AQ11" i="15"/>
  <c r="AN11" i="15"/>
  <c r="AK11" i="15"/>
  <c r="AH11" i="15"/>
  <c r="AC11" i="15"/>
  <c r="Z11" i="15"/>
  <c r="W11" i="15"/>
  <c r="T11" i="15"/>
  <c r="O11" i="15"/>
  <c r="L11" i="15"/>
  <c r="I11" i="15"/>
  <c r="H11" i="15"/>
  <c r="E11" i="15"/>
  <c r="CG10" i="15"/>
  <c r="CD10" i="15"/>
  <c r="CA10" i="15"/>
  <c r="BX10" i="15"/>
  <c r="BS10" i="15"/>
  <c r="BP10" i="15"/>
  <c r="BM10" i="15"/>
  <c r="BJ10" i="15"/>
  <c r="BE10" i="15"/>
  <c r="BB10" i="15"/>
  <c r="AY10" i="15"/>
  <c r="AV10" i="15"/>
  <c r="AQ10" i="15"/>
  <c r="AN10" i="15"/>
  <c r="AK10" i="15"/>
  <c r="AH10" i="15"/>
  <c r="AC10" i="15"/>
  <c r="Z10" i="15"/>
  <c r="W10" i="15"/>
  <c r="T10" i="15"/>
  <c r="O10" i="15"/>
  <c r="L10" i="15"/>
  <c r="I10" i="15"/>
  <c r="H10" i="15"/>
  <c r="E10" i="15"/>
  <c r="CG9" i="15"/>
  <c r="CD9" i="15"/>
  <c r="CA9" i="15"/>
  <c r="BX9" i="15"/>
  <c r="BS9" i="15"/>
  <c r="BP9" i="15"/>
  <c r="BM9" i="15"/>
  <c r="BJ9" i="15"/>
  <c r="BE9" i="15"/>
  <c r="BB9" i="15"/>
  <c r="AY9" i="15"/>
  <c r="AV9" i="15"/>
  <c r="AQ9" i="15"/>
  <c r="AN9" i="15"/>
  <c r="AK9" i="15"/>
  <c r="AH9" i="15"/>
  <c r="AC9" i="15"/>
  <c r="Z9" i="15"/>
  <c r="W9" i="15"/>
  <c r="T9" i="15"/>
  <c r="O9" i="15"/>
  <c r="L9" i="15"/>
  <c r="I9" i="15"/>
  <c r="H9" i="15"/>
  <c r="E9" i="15"/>
  <c r="CG8" i="15"/>
  <c r="CD8" i="15"/>
  <c r="CA8" i="15"/>
  <c r="BX8" i="15"/>
  <c r="BS8" i="15"/>
  <c r="BP8" i="15"/>
  <c r="BM8" i="15"/>
  <c r="BJ8" i="15"/>
  <c r="BE8" i="15"/>
  <c r="BB8" i="15"/>
  <c r="AY8" i="15"/>
  <c r="AV8" i="15"/>
  <c r="AQ8" i="15"/>
  <c r="AN8" i="15"/>
  <c r="AK8" i="15"/>
  <c r="AH8" i="15"/>
  <c r="AC8" i="15"/>
  <c r="Z8" i="15"/>
  <c r="W8" i="15"/>
  <c r="T8" i="15"/>
  <c r="O8" i="15"/>
  <c r="L8" i="15"/>
  <c r="I8" i="15"/>
  <c r="H8" i="15"/>
  <c r="E8" i="15"/>
  <c r="W14" i="15" l="1"/>
  <c r="Z28" i="15"/>
  <c r="BB28" i="15"/>
  <c r="CD28" i="15"/>
  <c r="AH51" i="15"/>
  <c r="BJ51" i="15"/>
  <c r="L92" i="15"/>
  <c r="L93" i="15" s="1"/>
  <c r="L100" i="15" s="1"/>
  <c r="L101" i="15" s="1"/>
  <c r="L106" i="15" s="1"/>
  <c r="AN92" i="15"/>
  <c r="BP92" i="15"/>
  <c r="T99" i="15"/>
  <c r="CG98" i="15"/>
  <c r="J117" i="15"/>
  <c r="N117" i="15" s="1"/>
  <c r="AK14" i="15"/>
  <c r="BM14" i="15"/>
  <c r="BL4" i="15"/>
  <c r="D25" i="15"/>
  <c r="D107" i="15" s="1"/>
  <c r="U25" i="15"/>
  <c r="AI25" i="15"/>
  <c r="AW25" i="15"/>
  <c r="BK25" i="15"/>
  <c r="BY25" i="15"/>
  <c r="BE36" i="15"/>
  <c r="AK74" i="15"/>
  <c r="BM74" i="15"/>
  <c r="CG74" i="15"/>
  <c r="CA92" i="15"/>
  <c r="AV99" i="15"/>
  <c r="G25" i="15"/>
  <c r="G107" i="15" s="1"/>
  <c r="T51" i="15"/>
  <c r="AV51" i="15"/>
  <c r="BX51" i="15"/>
  <c r="L51" i="15"/>
  <c r="BP51" i="15"/>
  <c r="Z92" i="15"/>
  <c r="BB92" i="15"/>
  <c r="CD92" i="15"/>
  <c r="W92" i="15"/>
  <c r="AY92" i="15"/>
  <c r="AK36" i="15"/>
  <c r="BM36" i="15"/>
  <c r="CD98" i="15"/>
  <c r="L178" i="15"/>
  <c r="L181" i="15" s="1"/>
  <c r="CA14" i="15"/>
  <c r="K25" i="15"/>
  <c r="K107" i="15" s="1"/>
  <c r="Y25" i="15"/>
  <c r="Y107" i="15" s="1"/>
  <c r="AM25" i="15"/>
  <c r="AM107" i="15" s="1"/>
  <c r="BA25" i="15"/>
  <c r="BA107" i="15" s="1"/>
  <c r="BB111" i="15" s="1"/>
  <c r="BO25" i="15"/>
  <c r="BO107" i="15" s="1"/>
  <c r="CC25" i="15"/>
  <c r="CC107" i="15" s="1"/>
  <c r="J147" i="15"/>
  <c r="N147" i="15" s="1"/>
  <c r="J173" i="15"/>
  <c r="N173" i="15" s="1"/>
  <c r="F93" i="15"/>
  <c r="F100" i="15" s="1"/>
  <c r="AY14" i="15"/>
  <c r="W74" i="15"/>
  <c r="AY74" i="15"/>
  <c r="CA74" i="15"/>
  <c r="O99" i="15"/>
  <c r="AQ99" i="15"/>
  <c r="BS99" i="15"/>
  <c r="AH99" i="15"/>
  <c r="BJ99" i="15"/>
  <c r="W105" i="15"/>
  <c r="AY105" i="15"/>
  <c r="CA105" i="15"/>
  <c r="J160" i="15"/>
  <c r="N160" i="15" s="1"/>
  <c r="J174" i="15"/>
  <c r="N174" i="15" s="1"/>
  <c r="K56" i="16"/>
  <c r="N46" i="16"/>
  <c r="N62" i="16"/>
  <c r="C77" i="16" s="1"/>
  <c r="D77" i="16" s="1"/>
  <c r="N38" i="16"/>
  <c r="N35" i="16"/>
  <c r="N18" i="16"/>
  <c r="C75" i="16"/>
  <c r="C90" i="16" s="1"/>
  <c r="CG99" i="15"/>
  <c r="BB14" i="15"/>
  <c r="BE24" i="15"/>
  <c r="W66" i="15"/>
  <c r="AK66" i="15"/>
  <c r="AY66" i="15"/>
  <c r="AY93" i="15" s="1"/>
  <c r="AY100" i="15" s="1"/>
  <c r="BM66" i="15"/>
  <c r="CA66" i="15"/>
  <c r="O66" i="15"/>
  <c r="AC66" i="15"/>
  <c r="AQ66" i="15"/>
  <c r="BE66" i="15"/>
  <c r="BS66" i="15"/>
  <c r="CG66" i="15"/>
  <c r="L74" i="15"/>
  <c r="Z74" i="15"/>
  <c r="AN74" i="15"/>
  <c r="BB74" i="15"/>
  <c r="BP74" i="15"/>
  <c r="CD74" i="15"/>
  <c r="O74" i="15"/>
  <c r="AQ74" i="15"/>
  <c r="BS74" i="15"/>
  <c r="G93" i="15"/>
  <c r="G100" i="15" s="1"/>
  <c r="CC93" i="15"/>
  <c r="CC100" i="15" s="1"/>
  <c r="M93" i="15"/>
  <c r="M100" i="15" s="1"/>
  <c r="AA93" i="15"/>
  <c r="AA100" i="15" s="1"/>
  <c r="BC93" i="15"/>
  <c r="BC100" i="15" s="1"/>
  <c r="H99" i="15"/>
  <c r="CH109" i="15"/>
  <c r="T105" i="15"/>
  <c r="AH105" i="15"/>
  <c r="AV105" i="15"/>
  <c r="BJ105" i="15"/>
  <c r="O105" i="15"/>
  <c r="AQ105" i="15"/>
  <c r="BE105" i="15"/>
  <c r="BS105" i="15"/>
  <c r="L133" i="15"/>
  <c r="E121" i="15"/>
  <c r="E123" i="15" s="1"/>
  <c r="E137" i="15"/>
  <c r="E145" i="15" s="1"/>
  <c r="E144" i="15"/>
  <c r="AI93" i="15"/>
  <c r="AI100" i="15" s="1"/>
  <c r="AI101" i="15" s="1"/>
  <c r="AI106" i="15" s="1"/>
  <c r="S93" i="15"/>
  <c r="S100" i="15" s="1"/>
  <c r="Z14" i="15"/>
  <c r="BP14" i="15"/>
  <c r="O24" i="15"/>
  <c r="AQ24" i="15"/>
  <c r="CG24" i="15"/>
  <c r="N25" i="15"/>
  <c r="N107" i="15" s="1"/>
  <c r="V25" i="15"/>
  <c r="V107" i="15" s="1"/>
  <c r="AB25" i="15"/>
  <c r="AB107" i="15" s="1"/>
  <c r="AJ25" i="15"/>
  <c r="AJ107" i="15" s="1"/>
  <c r="AP25" i="15"/>
  <c r="AP107" i="15" s="1"/>
  <c r="AX25" i="15"/>
  <c r="AX107" i="15" s="1"/>
  <c r="BD25" i="15"/>
  <c r="BD107" i="15" s="1"/>
  <c r="BL25" i="15"/>
  <c r="BL107" i="15" s="1"/>
  <c r="BR25" i="15"/>
  <c r="BR107" i="15" s="1"/>
  <c r="O36" i="15"/>
  <c r="AC36" i="15"/>
  <c r="AQ36" i="15"/>
  <c r="BS36" i="15"/>
  <c r="CG36" i="15"/>
  <c r="Z51" i="15"/>
  <c r="AN51" i="15"/>
  <c r="BB51" i="15"/>
  <c r="CD51" i="15"/>
  <c r="BK93" i="15"/>
  <c r="BK100" i="15" s="1"/>
  <c r="BK101" i="15" s="1"/>
  <c r="BK106" i="15" s="1"/>
  <c r="T92" i="15"/>
  <c r="CE93" i="15"/>
  <c r="CE100" i="15" s="1"/>
  <c r="AY99" i="15"/>
  <c r="BM99" i="15"/>
  <c r="CA99" i="15"/>
  <c r="BX98" i="15"/>
  <c r="BX99" i="15" s="1"/>
  <c r="L105" i="15"/>
  <c r="Z105" i="15"/>
  <c r="AN105" i="15"/>
  <c r="BB105" i="15"/>
  <c r="BP105" i="15"/>
  <c r="BX104" i="15"/>
  <c r="BX105" i="15" s="1"/>
  <c r="M133" i="15"/>
  <c r="J133" i="15" s="1"/>
  <c r="N133" i="15" s="1"/>
  <c r="J137" i="15"/>
  <c r="N137" i="15" s="1"/>
  <c r="K151" i="15"/>
  <c r="J151" i="15" s="1"/>
  <c r="N151" i="15" s="1"/>
  <c r="M151" i="15"/>
  <c r="J156" i="15"/>
  <c r="N156" i="15" s="1"/>
  <c r="J169" i="15"/>
  <c r="N169" i="15" s="1"/>
  <c r="E116" i="15"/>
  <c r="E128" i="15"/>
  <c r="C93" i="15"/>
  <c r="C100" i="15" s="1"/>
  <c r="C108" i="15" s="1"/>
  <c r="C110" i="15" s="1"/>
  <c r="K133" i="15"/>
  <c r="L14" i="15"/>
  <c r="AN14" i="15"/>
  <c r="CD14" i="15"/>
  <c r="AC24" i="15"/>
  <c r="AC25" i="15" s="1"/>
  <c r="BS24" i="15"/>
  <c r="CD24" i="15"/>
  <c r="T14" i="15"/>
  <c r="AH14" i="15"/>
  <c r="AV14" i="15"/>
  <c r="BJ14" i="15"/>
  <c r="BX14" i="15"/>
  <c r="O14" i="15"/>
  <c r="O25" i="15" s="1"/>
  <c r="AC14" i="15"/>
  <c r="AQ14" i="15"/>
  <c r="BE14" i="15"/>
  <c r="BE25" i="15" s="1"/>
  <c r="BS14" i="15"/>
  <c r="CG14" i="15"/>
  <c r="W24" i="15"/>
  <c r="W25" i="15" s="1"/>
  <c r="AK24" i="15"/>
  <c r="AK25" i="15" s="1"/>
  <c r="AY24" i="15"/>
  <c r="AY25" i="15" s="1"/>
  <c r="BM24" i="15"/>
  <c r="BM25" i="15" s="1"/>
  <c r="CA24" i="15"/>
  <c r="T24" i="15"/>
  <c r="T25" i="15" s="1"/>
  <c r="AH24" i="15"/>
  <c r="AH25" i="15" s="1"/>
  <c r="AV24" i="15"/>
  <c r="AV25" i="15" s="1"/>
  <c r="BJ24" i="15"/>
  <c r="BJ25" i="15" s="1"/>
  <c r="L24" i="15"/>
  <c r="L25" i="15" s="1"/>
  <c r="Z24" i="15"/>
  <c r="AN24" i="15"/>
  <c r="BB24" i="15"/>
  <c r="BP24" i="15"/>
  <c r="J25" i="15"/>
  <c r="R25" i="15"/>
  <c r="X25" i="15"/>
  <c r="AF25" i="15"/>
  <c r="AL25" i="15"/>
  <c r="AT25" i="15"/>
  <c r="AZ25" i="15"/>
  <c r="BH25" i="15"/>
  <c r="BN25" i="15"/>
  <c r="BV25" i="15"/>
  <c r="T28" i="15"/>
  <c r="AH28" i="15"/>
  <c r="AV28" i="15"/>
  <c r="BJ28" i="15"/>
  <c r="BX28" i="15"/>
  <c r="BA93" i="15"/>
  <c r="BA100" i="15" s="1"/>
  <c r="BA108" i="15" s="1"/>
  <c r="Y93" i="15"/>
  <c r="Y100" i="15" s="1"/>
  <c r="BB113" i="15"/>
  <c r="BL113" i="15"/>
  <c r="J164" i="15"/>
  <c r="N164" i="15" s="1"/>
  <c r="M178" i="15"/>
  <c r="M181" i="15" s="1"/>
  <c r="J177" i="15"/>
  <c r="N177" i="15" s="1"/>
  <c r="C129" i="15"/>
  <c r="C147" i="15" s="1"/>
  <c r="C150" i="15" s="1"/>
  <c r="I66" i="15"/>
  <c r="D93" i="15"/>
  <c r="D100" i="15" s="1"/>
  <c r="D101" i="15" s="1"/>
  <c r="D106" i="15" s="1"/>
  <c r="I24" i="15"/>
  <c r="F108" i="15"/>
  <c r="F101" i="15"/>
  <c r="F106" i="15" s="1"/>
  <c r="F110" i="15"/>
  <c r="H51" i="15"/>
  <c r="H92" i="15"/>
  <c r="H14" i="15"/>
  <c r="H24" i="15"/>
  <c r="E28" i="15"/>
  <c r="D108" i="15"/>
  <c r="D110" i="15" s="1"/>
  <c r="E14" i="15"/>
  <c r="I36" i="15"/>
  <c r="I74" i="15"/>
  <c r="E99" i="15"/>
  <c r="E24" i="15"/>
  <c r="I14" i="15"/>
  <c r="E36" i="15"/>
  <c r="E74" i="15"/>
  <c r="I92" i="15"/>
  <c r="E92" i="15"/>
  <c r="E129" i="15"/>
  <c r="E147" i="15" s="1"/>
  <c r="E150" i="15" s="1"/>
  <c r="D129" i="15"/>
  <c r="D147" i="15" s="1"/>
  <c r="D150" i="15" s="1"/>
  <c r="J132" i="15"/>
  <c r="N132" i="15" s="1"/>
  <c r="J150" i="15"/>
  <c r="N150" i="15" s="1"/>
  <c r="K178" i="15"/>
  <c r="J128" i="15"/>
  <c r="N128" i="15" s="1"/>
  <c r="CC108" i="15"/>
  <c r="CC110" i="15" s="1"/>
  <c r="CC101" i="15"/>
  <c r="CC106" i="15" s="1"/>
  <c r="G108" i="15"/>
  <c r="G101" i="15"/>
  <c r="G106" i="15" s="1"/>
  <c r="AQ25" i="15"/>
  <c r="BS25" i="15"/>
  <c r="Y108" i="15"/>
  <c r="Y101" i="15"/>
  <c r="Y106" i="15" s="1"/>
  <c r="G110" i="15"/>
  <c r="AM93" i="15"/>
  <c r="AM100" i="15" s="1"/>
  <c r="BY93" i="15"/>
  <c r="BY100" i="15" s="1"/>
  <c r="BY101" i="15" s="1"/>
  <c r="BY106" i="15" s="1"/>
  <c r="U93" i="15"/>
  <c r="U100" i="15" s="1"/>
  <c r="U101" i="15" s="1"/>
  <c r="U106" i="15" s="1"/>
  <c r="BV93" i="15"/>
  <c r="BV100" i="15" s="1"/>
  <c r="BV101" i="15" s="1"/>
  <c r="BV106" i="15" s="1"/>
  <c r="AA101" i="15"/>
  <c r="AA106" i="15" s="1"/>
  <c r="M25" i="15"/>
  <c r="S25" i="15"/>
  <c r="S107" i="15" s="1"/>
  <c r="AA25" i="15"/>
  <c r="AG25" i="15"/>
  <c r="AG107" i="15" s="1"/>
  <c r="AO25" i="15"/>
  <c r="AU25" i="15"/>
  <c r="AU107" i="15" s="1"/>
  <c r="BC25" i="15"/>
  <c r="BC101" i="15" s="1"/>
  <c r="BC106" i="15" s="1"/>
  <c r="BI25" i="15"/>
  <c r="BI107" i="15" s="1"/>
  <c r="BQ25" i="15"/>
  <c r="BW25" i="15"/>
  <c r="BW107" i="15" s="1"/>
  <c r="I28" i="15"/>
  <c r="W28" i="15"/>
  <c r="AK28" i="15"/>
  <c r="AY28" i="15"/>
  <c r="BM28" i="15"/>
  <c r="CA28" i="15"/>
  <c r="L36" i="15"/>
  <c r="Z36" i="15"/>
  <c r="AN36" i="15"/>
  <c r="BB36" i="15"/>
  <c r="BP36" i="15"/>
  <c r="CD36" i="15"/>
  <c r="H36" i="15"/>
  <c r="I51" i="15"/>
  <c r="W51" i="15"/>
  <c r="AK51" i="15"/>
  <c r="AY51" i="15"/>
  <c r="BM51" i="15"/>
  <c r="CA51" i="15"/>
  <c r="L66" i="15"/>
  <c r="Z66" i="15"/>
  <c r="AN66" i="15"/>
  <c r="AN93" i="15" s="1"/>
  <c r="AN100" i="15" s="1"/>
  <c r="BB66" i="15"/>
  <c r="BP66" i="15"/>
  <c r="CD66" i="15"/>
  <c r="BH93" i="15"/>
  <c r="BH100" i="15" s="1"/>
  <c r="BH101" i="15" s="1"/>
  <c r="BH106" i="15" s="1"/>
  <c r="AK92" i="15"/>
  <c r="BM92" i="15"/>
  <c r="V93" i="15"/>
  <c r="V100" i="15" s="1"/>
  <c r="Y110" i="15"/>
  <c r="E66" i="15"/>
  <c r="AW93" i="15"/>
  <c r="AW100" i="15" s="1"/>
  <c r="AW101" i="15" s="1"/>
  <c r="AW106" i="15" s="1"/>
  <c r="BO93" i="15"/>
  <c r="BO100" i="15" s="1"/>
  <c r="BP93" i="15"/>
  <c r="R93" i="15"/>
  <c r="R100" i="15" s="1"/>
  <c r="R101" i="15" s="1"/>
  <c r="R106" i="15" s="1"/>
  <c r="AJ93" i="15"/>
  <c r="AJ100" i="15" s="1"/>
  <c r="AX93" i="15"/>
  <c r="AX100" i="15" s="1"/>
  <c r="CA25" i="15"/>
  <c r="BX24" i="15"/>
  <c r="BZ25" i="15"/>
  <c r="BZ107" i="15" s="1"/>
  <c r="CE25" i="15"/>
  <c r="T36" i="15"/>
  <c r="AH36" i="15"/>
  <c r="AV36" i="15"/>
  <c r="BJ36" i="15"/>
  <c r="BX36" i="15"/>
  <c r="E51" i="15"/>
  <c r="O51" i="15"/>
  <c r="AC51" i="15"/>
  <c r="AQ51" i="15"/>
  <c r="BE51" i="15"/>
  <c r="BS51" i="15"/>
  <c r="CG51" i="15"/>
  <c r="H66" i="15"/>
  <c r="T66" i="15"/>
  <c r="AH66" i="15"/>
  <c r="AV66" i="15"/>
  <c r="BJ66" i="15"/>
  <c r="BX66" i="15"/>
  <c r="H74" i="15"/>
  <c r="T74" i="15"/>
  <c r="AH74" i="15"/>
  <c r="AV74" i="15"/>
  <c r="BJ74" i="15"/>
  <c r="BX74" i="15"/>
  <c r="O92" i="15"/>
  <c r="O93" i="15" s="1"/>
  <c r="O100" i="15" s="1"/>
  <c r="K93" i="15"/>
  <c r="K100" i="15" s="1"/>
  <c r="S108" i="15"/>
  <c r="AF93" i="15"/>
  <c r="AF100" i="15" s="1"/>
  <c r="AF101" i="15" s="1"/>
  <c r="AF106" i="15" s="1"/>
  <c r="AT93" i="15"/>
  <c r="AT100" i="15" s="1"/>
  <c r="AT101" i="15" s="1"/>
  <c r="AT106" i="15" s="1"/>
  <c r="BL93" i="15"/>
  <c r="BL100" i="15" s="1"/>
  <c r="BZ93" i="15"/>
  <c r="BZ100" i="15" s="1"/>
  <c r="AC92" i="15"/>
  <c r="AC93" i="15" s="1"/>
  <c r="AC100" i="15" s="1"/>
  <c r="AQ92" i="15"/>
  <c r="BE92" i="15"/>
  <c r="BS92" i="15"/>
  <c r="CG92" i="15"/>
  <c r="J93" i="15"/>
  <c r="J100" i="15" s="1"/>
  <c r="J101" i="15" s="1"/>
  <c r="J106" i="15" s="1"/>
  <c r="N93" i="15"/>
  <c r="N100" i="15" s="1"/>
  <c r="X93" i="15"/>
  <c r="X100" i="15" s="1"/>
  <c r="X101" i="15" s="1"/>
  <c r="X106" i="15" s="1"/>
  <c r="AB93" i="15"/>
  <c r="AB100" i="15" s="1"/>
  <c r="AU93" i="15"/>
  <c r="AU100" i="15" s="1"/>
  <c r="AZ93" i="15"/>
  <c r="AZ100" i="15" s="1"/>
  <c r="AZ101" i="15" s="1"/>
  <c r="AZ106" i="15" s="1"/>
  <c r="BD93" i="15"/>
  <c r="BD100" i="15" s="1"/>
  <c r="BW93" i="15"/>
  <c r="BW100" i="15" s="1"/>
  <c r="CB93" i="15"/>
  <c r="CB100" i="15" s="1"/>
  <c r="CB101" i="15" s="1"/>
  <c r="CB106" i="15" s="1"/>
  <c r="CF93" i="15"/>
  <c r="CF100" i="15" s="1"/>
  <c r="AH92" i="15"/>
  <c r="AV92" i="15"/>
  <c r="BJ92" i="15"/>
  <c r="BX92" i="15"/>
  <c r="AO93" i="15"/>
  <c r="AO100" i="15" s="1"/>
  <c r="BQ93" i="15"/>
  <c r="BQ100" i="15" s="1"/>
  <c r="L99" i="15"/>
  <c r="Z99" i="15"/>
  <c r="AN99" i="15"/>
  <c r="BB99" i="15"/>
  <c r="BP99" i="15"/>
  <c r="CD99" i="15"/>
  <c r="I99" i="15"/>
  <c r="W99" i="15"/>
  <c r="AK99" i="15"/>
  <c r="AG93" i="15"/>
  <c r="AG100" i="15" s="1"/>
  <c r="AL93" i="15"/>
  <c r="AL100" i="15" s="1"/>
  <c r="AP93" i="15"/>
  <c r="AP100" i="15" s="1"/>
  <c r="BI93" i="15"/>
  <c r="BI100" i="15" s="1"/>
  <c r="BN93" i="15"/>
  <c r="BN100" i="15" s="1"/>
  <c r="BN101" i="15" s="1"/>
  <c r="BN106" i="15" s="1"/>
  <c r="BR93" i="15"/>
  <c r="BR100" i="15" s="1"/>
  <c r="E105" i="15"/>
  <c r="AC105" i="15"/>
  <c r="CG104" i="15"/>
  <c r="CG105" i="15" s="1"/>
  <c r="H105" i="15"/>
  <c r="CD104" i="15"/>
  <c r="CD105" i="15" s="1"/>
  <c r="CG93" i="15" l="1"/>
  <c r="CG100" i="15" s="1"/>
  <c r="BA101" i="15"/>
  <c r="BA106" i="15" s="1"/>
  <c r="AN25" i="15"/>
  <c r="AN101" i="15" s="1"/>
  <c r="AN106" i="15" s="1"/>
  <c r="CD93" i="15"/>
  <c r="CE101" i="15"/>
  <c r="CE106" i="15" s="1"/>
  <c r="BP100" i="15"/>
  <c r="AL101" i="15"/>
  <c r="AL106" i="15" s="1"/>
  <c r="AY101" i="15"/>
  <c r="AY106" i="15" s="1"/>
  <c r="BA110" i="15"/>
  <c r="BP25" i="15"/>
  <c r="CG25" i="15"/>
  <c r="Z93" i="15"/>
  <c r="N73" i="16"/>
  <c r="N56" i="16"/>
  <c r="D75" i="16"/>
  <c r="D90" i="16" s="1"/>
  <c r="BS93" i="15"/>
  <c r="BS100" i="15" s="1"/>
  <c r="BS101" i="15" s="1"/>
  <c r="BS106" i="15" s="1"/>
  <c r="S101" i="15"/>
  <c r="S106" i="15" s="1"/>
  <c r="T93" i="15"/>
  <c r="T100" i="15" s="1"/>
  <c r="T101" i="15" s="1"/>
  <c r="T106" i="15" s="1"/>
  <c r="I25" i="15"/>
  <c r="I107" i="15" s="1"/>
  <c r="C101" i="15"/>
  <c r="C106" i="15" s="1"/>
  <c r="BB25" i="15"/>
  <c r="CD25" i="15"/>
  <c r="H93" i="15"/>
  <c r="H100" i="15" s="1"/>
  <c r="CG101" i="15"/>
  <c r="CG106" i="15" s="1"/>
  <c r="BX93" i="15"/>
  <c r="BX100" i="15" s="1"/>
  <c r="BP101" i="15"/>
  <c r="BP106" i="15" s="1"/>
  <c r="BJ93" i="15"/>
  <c r="BJ100" i="15" s="1"/>
  <c r="BJ101" i="15" s="1"/>
  <c r="BJ106" i="15" s="1"/>
  <c r="AQ93" i="15"/>
  <c r="AQ100" i="15" s="1"/>
  <c r="AQ101" i="15" s="1"/>
  <c r="AQ106" i="15" s="1"/>
  <c r="BX25" i="15"/>
  <c r="AK93" i="15"/>
  <c r="AK100" i="15" s="1"/>
  <c r="AK101" i="15" s="1"/>
  <c r="AK106" i="15" s="1"/>
  <c r="BB93" i="15"/>
  <c r="BB100" i="15" s="1"/>
  <c r="BB101" i="15" s="1"/>
  <c r="BB106" i="15" s="1"/>
  <c r="CA93" i="15"/>
  <c r="CA100" i="15" s="1"/>
  <c r="CA101" i="15" s="1"/>
  <c r="CA106" i="15" s="1"/>
  <c r="W93" i="15"/>
  <c r="W100" i="15" s="1"/>
  <c r="W101" i="15" s="1"/>
  <c r="W106" i="15" s="1"/>
  <c r="M101" i="15"/>
  <c r="M106" i="15" s="1"/>
  <c r="H25" i="15"/>
  <c r="H110" i="15"/>
  <c r="Z25" i="15"/>
  <c r="E25" i="15"/>
  <c r="CH107" i="15"/>
  <c r="E93" i="15"/>
  <c r="E100" i="15" s="1"/>
  <c r="I93" i="15"/>
  <c r="I100" i="15" s="1"/>
  <c r="I108" i="15" s="1"/>
  <c r="J178" i="15"/>
  <c r="N178" i="15" s="1"/>
  <c r="K181" i="15"/>
  <c r="J181" i="15" s="1"/>
  <c r="N181" i="15" s="1"/>
  <c r="BI108" i="15"/>
  <c r="BI101" i="15"/>
  <c r="BI106" i="15" s="1"/>
  <c r="BD108" i="15"/>
  <c r="BD101" i="15"/>
  <c r="BD106" i="15" s="1"/>
  <c r="AC101" i="15"/>
  <c r="AC106" i="15" s="1"/>
  <c r="O101" i="15"/>
  <c r="O106" i="15" s="1"/>
  <c r="AJ108" i="15"/>
  <c r="AJ110" i="15" s="1"/>
  <c r="AJ101" i="15"/>
  <c r="AJ106" i="15" s="1"/>
  <c r="BO108" i="15"/>
  <c r="BO110" i="15" s="1"/>
  <c r="BO101" i="15"/>
  <c r="BO106" i="15" s="1"/>
  <c r="V108" i="15"/>
  <c r="V110" i="15" s="1"/>
  <c r="V101" i="15"/>
  <c r="V106" i="15" s="1"/>
  <c r="BI110" i="15"/>
  <c r="AG108" i="15"/>
  <c r="AG110" i="15" s="1"/>
  <c r="AG101" i="15"/>
  <c r="AG106" i="15" s="1"/>
  <c r="BW108" i="15"/>
  <c r="BW101" i="15"/>
  <c r="BW106" i="15" s="1"/>
  <c r="K108" i="15"/>
  <c r="K110" i="15" s="1"/>
  <c r="K101" i="15"/>
  <c r="K106" i="15" s="1"/>
  <c r="AP108" i="15"/>
  <c r="AP110" i="15" s="1"/>
  <c r="AP101" i="15"/>
  <c r="AP106" i="15" s="1"/>
  <c r="BQ101" i="15"/>
  <c r="BQ106" i="15" s="1"/>
  <c r="AV93" i="15"/>
  <c r="AV100" i="15" s="1"/>
  <c r="AV101" i="15" s="1"/>
  <c r="AV106" i="15" s="1"/>
  <c r="CF108" i="15"/>
  <c r="CF110" i="15" s="1"/>
  <c r="CF101" i="15"/>
  <c r="CF106" i="15" s="1"/>
  <c r="N108" i="15"/>
  <c r="N110" i="15" s="1"/>
  <c r="N101" i="15"/>
  <c r="N106" i="15" s="1"/>
  <c r="BZ101" i="15"/>
  <c r="BZ106" i="15" s="1"/>
  <c r="BZ108" i="15"/>
  <c r="BZ110" i="15" s="1"/>
  <c r="AM108" i="15"/>
  <c r="AM110" i="15" s="1"/>
  <c r="AM101" i="15"/>
  <c r="AM106" i="15" s="1"/>
  <c r="AB108" i="15"/>
  <c r="AB110" i="15" s="1"/>
  <c r="AB112" i="15" s="1"/>
  <c r="AB101" i="15"/>
  <c r="AB106" i="15" s="1"/>
  <c r="AX108" i="15"/>
  <c r="AX101" i="15"/>
  <c r="AX106" i="15" s="1"/>
  <c r="BR108" i="15"/>
  <c r="BR110" i="15" s="1"/>
  <c r="BR101" i="15"/>
  <c r="BR106" i="15" s="1"/>
  <c r="AO101" i="15"/>
  <c r="AO106" i="15" s="1"/>
  <c r="AH93" i="15"/>
  <c r="AH100" i="15" s="1"/>
  <c r="AH101" i="15" s="1"/>
  <c r="AH106" i="15" s="1"/>
  <c r="AU108" i="15"/>
  <c r="AU101" i="15"/>
  <c r="AU106" i="15" s="1"/>
  <c r="BE93" i="15"/>
  <c r="BE100" i="15" s="1"/>
  <c r="BE101" i="15" s="1"/>
  <c r="BE106" i="15" s="1"/>
  <c r="BL108" i="15"/>
  <c r="BL110" i="15" s="1"/>
  <c r="BL101" i="15"/>
  <c r="BL106" i="15" s="1"/>
  <c r="CD100" i="15"/>
  <c r="CD101" i="15" s="1"/>
  <c r="CD106" i="15" s="1"/>
  <c r="Z100" i="15"/>
  <c r="Z101" i="15" s="1"/>
  <c r="Z106" i="15" s="1"/>
  <c r="BM93" i="15"/>
  <c r="BM100" i="15" s="1"/>
  <c r="BM101" i="15" s="1"/>
  <c r="BM106" i="15" s="1"/>
  <c r="BW110" i="15"/>
  <c r="AU110" i="15"/>
  <c r="S110" i="15"/>
  <c r="BL111" i="15"/>
  <c r="E101" i="15" l="1"/>
  <c r="E106" i="15" s="1"/>
  <c r="C93" i="16"/>
  <c r="D93" i="16"/>
  <c r="H101" i="15"/>
  <c r="H106" i="15" s="1"/>
  <c r="BX101" i="15"/>
  <c r="BX106" i="15" s="1"/>
  <c r="CH106" i="15" s="1"/>
  <c r="I101" i="15"/>
  <c r="I106" i="15" s="1"/>
  <c r="BR112" i="15"/>
  <c r="BB112" i="15"/>
  <c r="AX110" i="15"/>
  <c r="BB114" i="15" s="1"/>
  <c r="W112" i="15"/>
  <c r="BL112" i="15"/>
  <c r="BD110" i="15"/>
  <c r="BL114" i="15" s="1"/>
  <c r="CH108" i="15"/>
  <c r="I110" i="15"/>
  <c r="CH110" i="15" s="1"/>
  <c r="C109" i="16" l="1"/>
  <c r="D109" i="16" s="1"/>
  <c r="M94" i="16"/>
  <c r="D245" i="13"/>
  <c r="C245" i="13"/>
  <c r="E244" i="13"/>
  <c r="E243" i="13"/>
  <c r="E242" i="13"/>
  <c r="E241" i="13"/>
  <c r="E240" i="13"/>
  <c r="E239" i="13"/>
  <c r="D235" i="13"/>
  <c r="C235" i="13"/>
  <c r="E234" i="13"/>
  <c r="E233" i="13"/>
  <c r="E232" i="13"/>
  <c r="E231" i="13"/>
  <c r="E230" i="13"/>
  <c r="E229" i="13"/>
  <c r="E222" i="13"/>
  <c r="E221" i="13"/>
  <c r="E219" i="13"/>
  <c r="D217" i="13"/>
  <c r="C217" i="13"/>
  <c r="E216" i="13"/>
  <c r="E215" i="13"/>
  <c r="E214" i="13"/>
  <c r="E213" i="13"/>
  <c r="E212" i="13"/>
  <c r="E211" i="13"/>
  <c r="D210" i="13"/>
  <c r="D218" i="13" s="1"/>
  <c r="C210" i="13"/>
  <c r="C218" i="13" s="1"/>
  <c r="E209" i="13"/>
  <c r="E208" i="13"/>
  <c r="E207" i="13"/>
  <c r="E206" i="13"/>
  <c r="E205" i="13"/>
  <c r="E204" i="13"/>
  <c r="E203" i="13"/>
  <c r="D201" i="13"/>
  <c r="C201" i="13"/>
  <c r="E200" i="13"/>
  <c r="E199" i="13"/>
  <c r="E198" i="13"/>
  <c r="E197" i="13"/>
  <c r="E195" i="13"/>
  <c r="D194" i="13"/>
  <c r="D196" i="13" s="1"/>
  <c r="C194" i="13"/>
  <c r="C196" i="13" s="1"/>
  <c r="C202" i="13" s="1"/>
  <c r="C220" i="13" s="1"/>
  <c r="C223" i="13" s="1"/>
  <c r="E193" i="13"/>
  <c r="E192" i="13"/>
  <c r="E191" i="13"/>
  <c r="E190" i="13"/>
  <c r="D189" i="13"/>
  <c r="C189" i="13"/>
  <c r="E188" i="13"/>
  <c r="E187" i="13"/>
  <c r="E186" i="13"/>
  <c r="C181" i="13"/>
  <c r="C180" i="13"/>
  <c r="F178" i="13"/>
  <c r="E178" i="13"/>
  <c r="D178" i="13"/>
  <c r="C177" i="13"/>
  <c r="C176" i="13"/>
  <c r="F175" i="13"/>
  <c r="E175" i="13"/>
  <c r="D175" i="13"/>
  <c r="C175" i="13" s="1"/>
  <c r="F174" i="13"/>
  <c r="E174" i="13"/>
  <c r="D174" i="13"/>
  <c r="C173" i="13"/>
  <c r="C172" i="13"/>
  <c r="C171" i="13"/>
  <c r="F170" i="13"/>
  <c r="E170" i="13"/>
  <c r="D170" i="13"/>
  <c r="C169" i="13"/>
  <c r="C168" i="13"/>
  <c r="C167" i="13"/>
  <c r="C166" i="13"/>
  <c r="F165" i="13"/>
  <c r="E165" i="13"/>
  <c r="D165" i="13"/>
  <c r="C164" i="13"/>
  <c r="C163" i="13"/>
  <c r="C162" i="13"/>
  <c r="F161" i="13"/>
  <c r="E161" i="13"/>
  <c r="D161" i="13"/>
  <c r="C160" i="13"/>
  <c r="C159" i="13"/>
  <c r="C158" i="13"/>
  <c r="F157" i="13"/>
  <c r="E157" i="13"/>
  <c r="D157" i="13"/>
  <c r="C156" i="13"/>
  <c r="C155" i="13"/>
  <c r="C154" i="13"/>
  <c r="C153" i="13"/>
  <c r="F151" i="13"/>
  <c r="E151" i="13"/>
  <c r="D151" i="13"/>
  <c r="C150" i="13"/>
  <c r="C149" i="13"/>
  <c r="F148" i="13"/>
  <c r="F152" i="13" s="1"/>
  <c r="E148" i="13"/>
  <c r="D148" i="13"/>
  <c r="C147" i="13"/>
  <c r="C146" i="13"/>
  <c r="C145" i="13"/>
  <c r="C144" i="13"/>
  <c r="C143" i="13"/>
  <c r="C142" i="13"/>
  <c r="C141" i="13"/>
  <c r="C140" i="13"/>
  <c r="C139" i="13"/>
  <c r="F138" i="13"/>
  <c r="E138" i="13"/>
  <c r="D138" i="13"/>
  <c r="C137" i="13"/>
  <c r="C136" i="13"/>
  <c r="C135" i="13"/>
  <c r="F133" i="13"/>
  <c r="E133" i="13"/>
  <c r="D133" i="13"/>
  <c r="C132" i="13"/>
  <c r="C131" i="13"/>
  <c r="C130" i="13"/>
  <c r="F129" i="13"/>
  <c r="E129" i="13"/>
  <c r="D129" i="13"/>
  <c r="C128" i="13"/>
  <c r="C127" i="13"/>
  <c r="C126" i="13"/>
  <c r="C125" i="13"/>
  <c r="C124" i="13"/>
  <c r="C123" i="13"/>
  <c r="C122" i="13"/>
  <c r="C121" i="13"/>
  <c r="I120" i="13"/>
  <c r="H120" i="13"/>
  <c r="C120" i="13"/>
  <c r="C119" i="13"/>
  <c r="F118" i="13"/>
  <c r="E118" i="13"/>
  <c r="D118" i="13"/>
  <c r="C117" i="13"/>
  <c r="I116" i="13"/>
  <c r="H116" i="13"/>
  <c r="C116" i="13"/>
  <c r="C115" i="13"/>
  <c r="D109" i="13"/>
  <c r="E105" i="13"/>
  <c r="E109" i="13" s="1"/>
  <c r="D105" i="13"/>
  <c r="C105" i="13"/>
  <c r="C109" i="13" s="1"/>
  <c r="E99" i="13"/>
  <c r="D99" i="13"/>
  <c r="C99" i="13"/>
  <c r="E92" i="13"/>
  <c r="D92" i="13"/>
  <c r="C92" i="13"/>
  <c r="E74" i="13"/>
  <c r="D74" i="13"/>
  <c r="C74" i="13"/>
  <c r="E66" i="13"/>
  <c r="D66" i="13"/>
  <c r="C66" i="13"/>
  <c r="E53" i="13"/>
  <c r="D53" i="13"/>
  <c r="C53" i="13"/>
  <c r="E51" i="13"/>
  <c r="D51" i="13"/>
  <c r="C51" i="13"/>
  <c r="E36" i="13"/>
  <c r="D36" i="13"/>
  <c r="C36" i="13"/>
  <c r="E28" i="13"/>
  <c r="D28" i="13"/>
  <c r="C28" i="13"/>
  <c r="E24" i="13"/>
  <c r="D24" i="13"/>
  <c r="C24" i="13"/>
  <c r="C25" i="13" s="1"/>
  <c r="C107" i="13" s="1"/>
  <c r="E14" i="13"/>
  <c r="D14" i="13"/>
  <c r="C14" i="13"/>
  <c r="E322" i="9"/>
  <c r="B322" i="9"/>
  <c r="D322" i="9" s="1"/>
  <c r="J315" i="9"/>
  <c r="B311" i="9"/>
  <c r="D309" i="9"/>
  <c r="D308" i="9"/>
  <c r="B307" i="9"/>
  <c r="B310" i="9" s="1"/>
  <c r="B326" i="9" s="1"/>
  <c r="D304" i="9"/>
  <c r="J301" i="9"/>
  <c r="G301" i="9"/>
  <c r="C295" i="9"/>
  <c r="D295" i="9" s="1"/>
  <c r="M289" i="9"/>
  <c r="L289" i="9"/>
  <c r="J289" i="9"/>
  <c r="I289" i="9"/>
  <c r="H289" i="9"/>
  <c r="G289" i="9"/>
  <c r="F289" i="9"/>
  <c r="E289" i="9"/>
  <c r="D289" i="9"/>
  <c r="C289" i="9"/>
  <c r="B289" i="9"/>
  <c r="M288" i="9"/>
  <c r="L288" i="9"/>
  <c r="J288" i="9"/>
  <c r="I288" i="9"/>
  <c r="H288" i="9"/>
  <c r="G288" i="9"/>
  <c r="F288" i="9"/>
  <c r="E288" i="9"/>
  <c r="D288" i="9"/>
  <c r="C288" i="9"/>
  <c r="B288" i="9"/>
  <c r="M287" i="9"/>
  <c r="L287" i="9"/>
  <c r="J287" i="9"/>
  <c r="I287" i="9"/>
  <c r="H287" i="9"/>
  <c r="G287" i="9"/>
  <c r="F287" i="9"/>
  <c r="E287" i="9"/>
  <c r="D287" i="9"/>
  <c r="C287" i="9"/>
  <c r="B287" i="9"/>
  <c r="M286" i="9"/>
  <c r="L286" i="9"/>
  <c r="J286" i="9"/>
  <c r="I286" i="9"/>
  <c r="H286" i="9"/>
  <c r="G286" i="9"/>
  <c r="F286" i="9"/>
  <c r="E286" i="9"/>
  <c r="D286" i="9"/>
  <c r="C286" i="9"/>
  <c r="B286" i="9"/>
  <c r="M285" i="9"/>
  <c r="L285" i="9"/>
  <c r="J285" i="9"/>
  <c r="I285" i="9"/>
  <c r="H285" i="9"/>
  <c r="G285" i="9"/>
  <c r="F285" i="9"/>
  <c r="E285" i="9"/>
  <c r="D285" i="9"/>
  <c r="C285" i="9"/>
  <c r="B285" i="9"/>
  <c r="M284" i="9"/>
  <c r="L284" i="9"/>
  <c r="J284" i="9"/>
  <c r="I284" i="9"/>
  <c r="H284" i="9"/>
  <c r="G284" i="9"/>
  <c r="F284" i="9"/>
  <c r="E284" i="9"/>
  <c r="D284" i="9"/>
  <c r="C284" i="9"/>
  <c r="B284" i="9"/>
  <c r="M283" i="9"/>
  <c r="L283" i="9"/>
  <c r="J283" i="9"/>
  <c r="I283" i="9"/>
  <c r="H283" i="9"/>
  <c r="G283" i="9"/>
  <c r="F283" i="9"/>
  <c r="E283" i="9"/>
  <c r="D283" i="9"/>
  <c r="C283" i="9"/>
  <c r="B283" i="9"/>
  <c r="M282" i="9"/>
  <c r="L282" i="9"/>
  <c r="J282" i="9"/>
  <c r="I282" i="9"/>
  <c r="H282" i="9"/>
  <c r="G282" i="9"/>
  <c r="F282" i="9"/>
  <c r="E282" i="9"/>
  <c r="D282" i="9"/>
  <c r="C282" i="9"/>
  <c r="B282" i="9"/>
  <c r="M280" i="9"/>
  <c r="L280" i="9"/>
  <c r="J280" i="9"/>
  <c r="I280" i="9"/>
  <c r="H280" i="9"/>
  <c r="G280" i="9"/>
  <c r="F280" i="9"/>
  <c r="E280" i="9"/>
  <c r="D280" i="9"/>
  <c r="C280" i="9"/>
  <c r="B280" i="9"/>
  <c r="I296" i="9" s="1"/>
  <c r="M279" i="9"/>
  <c r="L279" i="9"/>
  <c r="J279" i="9"/>
  <c r="I279" i="9"/>
  <c r="H279" i="9"/>
  <c r="G279" i="9"/>
  <c r="F279" i="9"/>
  <c r="E279" i="9"/>
  <c r="D279" i="9"/>
  <c r="C279" i="9"/>
  <c r="B279" i="9"/>
  <c r="M278" i="9"/>
  <c r="L278" i="9"/>
  <c r="J278" i="9"/>
  <c r="I278" i="9"/>
  <c r="H278" i="9"/>
  <c r="G278" i="9"/>
  <c r="F278" i="9"/>
  <c r="E278" i="9"/>
  <c r="D278" i="9"/>
  <c r="C278" i="9"/>
  <c r="B278" i="9"/>
  <c r="M277" i="9"/>
  <c r="L277" i="9"/>
  <c r="J277" i="9"/>
  <c r="I277" i="9"/>
  <c r="H277" i="9"/>
  <c r="G277" i="9"/>
  <c r="F277" i="9"/>
  <c r="E277" i="9"/>
  <c r="D277" i="9"/>
  <c r="C277" i="9"/>
  <c r="B277" i="9"/>
  <c r="M276" i="9"/>
  <c r="L276" i="9"/>
  <c r="J276" i="9"/>
  <c r="I276" i="9"/>
  <c r="H276" i="9"/>
  <c r="G276" i="9"/>
  <c r="F276" i="9"/>
  <c r="E276" i="9"/>
  <c r="D276" i="9"/>
  <c r="C276" i="9"/>
  <c r="B276" i="9"/>
  <c r="I310" i="9" s="1"/>
  <c r="L273" i="9"/>
  <c r="J273" i="9"/>
  <c r="I273" i="9"/>
  <c r="H273" i="9"/>
  <c r="G273" i="9"/>
  <c r="F273" i="9"/>
  <c r="E273" i="9"/>
  <c r="D273" i="9"/>
  <c r="C273" i="9"/>
  <c r="B273" i="9"/>
  <c r="M271" i="9"/>
  <c r="L271" i="9"/>
  <c r="J271" i="9"/>
  <c r="I271" i="9"/>
  <c r="H271" i="9"/>
  <c r="G271" i="9"/>
  <c r="F271" i="9"/>
  <c r="E271" i="9"/>
  <c r="D271" i="9"/>
  <c r="C271" i="9"/>
  <c r="B271" i="9"/>
  <c r="K270" i="9"/>
  <c r="N270" i="9" s="1"/>
  <c r="N269" i="9"/>
  <c r="K269" i="9"/>
  <c r="K268" i="9"/>
  <c r="N268" i="9" s="1"/>
  <c r="K267" i="9"/>
  <c r="K271" i="9" s="1"/>
  <c r="K266" i="9"/>
  <c r="N266" i="9" s="1"/>
  <c r="M264" i="9"/>
  <c r="L264" i="9"/>
  <c r="J264" i="9"/>
  <c r="I264" i="9"/>
  <c r="H264" i="9"/>
  <c r="G264" i="9"/>
  <c r="F264" i="9"/>
  <c r="E264" i="9"/>
  <c r="D264" i="9"/>
  <c r="C264" i="9"/>
  <c r="B264" i="9"/>
  <c r="N263" i="9"/>
  <c r="K263" i="9"/>
  <c r="K262" i="9"/>
  <c r="N262" i="9" s="1"/>
  <c r="K261" i="9"/>
  <c r="N261" i="9" s="1"/>
  <c r="K260" i="9"/>
  <c r="K259" i="9"/>
  <c r="N259" i="9" s="1"/>
  <c r="N273" i="9" s="1"/>
  <c r="E294" i="9" s="1"/>
  <c r="F295" i="9" s="1"/>
  <c r="F296" i="9" s="1"/>
  <c r="F297" i="9" s="1"/>
  <c r="F299" i="9" s="1"/>
  <c r="K258" i="9"/>
  <c r="N258" i="9" s="1"/>
  <c r="E295" i="9" s="1"/>
  <c r="M256" i="9"/>
  <c r="L256" i="9"/>
  <c r="J256" i="9"/>
  <c r="I256" i="9"/>
  <c r="H256" i="9"/>
  <c r="G256" i="9"/>
  <c r="F256" i="9"/>
  <c r="E256" i="9"/>
  <c r="D256" i="9"/>
  <c r="C256" i="9"/>
  <c r="B256" i="9"/>
  <c r="M255" i="9"/>
  <c r="L255" i="9"/>
  <c r="J255" i="9"/>
  <c r="I255" i="9"/>
  <c r="H255" i="9"/>
  <c r="G255" i="9"/>
  <c r="F255" i="9"/>
  <c r="E255" i="9"/>
  <c r="D255" i="9"/>
  <c r="C255" i="9"/>
  <c r="B255" i="9"/>
  <c r="M253" i="9"/>
  <c r="L253" i="9"/>
  <c r="J253" i="9"/>
  <c r="I253" i="9"/>
  <c r="H253" i="9"/>
  <c r="G253" i="9"/>
  <c r="F253" i="9"/>
  <c r="E253" i="9"/>
  <c r="D253" i="9"/>
  <c r="C253" i="9"/>
  <c r="B253" i="9"/>
  <c r="K252" i="9"/>
  <c r="N252" i="9" s="1"/>
  <c r="K251" i="9"/>
  <c r="N251" i="9" s="1"/>
  <c r="K250" i="9"/>
  <c r="N250" i="9" s="1"/>
  <c r="K249" i="9"/>
  <c r="K248" i="9"/>
  <c r="K285" i="9" s="1"/>
  <c r="K247" i="9"/>
  <c r="N247" i="9" s="1"/>
  <c r="K246" i="9"/>
  <c r="N246" i="9" s="1"/>
  <c r="K245" i="9"/>
  <c r="N245" i="9" s="1"/>
  <c r="K244" i="9"/>
  <c r="N244" i="9" s="1"/>
  <c r="K243" i="9"/>
  <c r="N243" i="9" s="1"/>
  <c r="K242" i="9"/>
  <c r="N242" i="9" s="1"/>
  <c r="K241" i="9"/>
  <c r="N241" i="9" s="1"/>
  <c r="N240" i="9"/>
  <c r="K240" i="9"/>
  <c r="K239" i="9"/>
  <c r="K238" i="9"/>
  <c r="N238" i="9" s="1"/>
  <c r="M236" i="9"/>
  <c r="L236" i="9"/>
  <c r="J236" i="9"/>
  <c r="I236" i="9"/>
  <c r="H236" i="9"/>
  <c r="G236" i="9"/>
  <c r="F236" i="9"/>
  <c r="E236" i="9"/>
  <c r="D236" i="9"/>
  <c r="C236" i="9"/>
  <c r="B236" i="9"/>
  <c r="K235" i="9"/>
  <c r="N235" i="9" s="1"/>
  <c r="K234" i="9"/>
  <c r="K284" i="9" s="1"/>
  <c r="K233" i="9"/>
  <c r="N233" i="9" s="1"/>
  <c r="K232" i="9"/>
  <c r="K287" i="9" s="1"/>
  <c r="K231" i="9"/>
  <c r="K283" i="9" s="1"/>
  <c r="K230" i="9"/>
  <c r="N230" i="9" s="1"/>
  <c r="K229" i="9"/>
  <c r="K288" i="9" s="1"/>
  <c r="K228" i="9"/>
  <c r="K289" i="9" s="1"/>
  <c r="K227" i="9"/>
  <c r="K279" i="9" s="1"/>
  <c r="K226" i="9"/>
  <c r="K278" i="9" s="1"/>
  <c r="K225" i="9"/>
  <c r="K224" i="9"/>
  <c r="N224" i="9" s="1"/>
  <c r="K223" i="9"/>
  <c r="N223" i="9" s="1"/>
  <c r="N248" i="9" l="1"/>
  <c r="N285" i="9" s="1"/>
  <c r="C305" i="9" s="1"/>
  <c r="D305" i="9" s="1"/>
  <c r="I309" i="9"/>
  <c r="E179" i="13"/>
  <c r="E182" i="13" s="1"/>
  <c r="N232" i="9"/>
  <c r="N287" i="9" s="1"/>
  <c r="C302" i="9" s="1"/>
  <c r="D302" i="9" s="1"/>
  <c r="C129" i="13"/>
  <c r="C170" i="13"/>
  <c r="E93" i="13"/>
  <c r="E100" i="13" s="1"/>
  <c r="E235" i="13"/>
  <c r="E245" i="13"/>
  <c r="K236" i="9"/>
  <c r="C161" i="13"/>
  <c r="D111" i="16"/>
  <c r="N228" i="9"/>
  <c r="N289" i="9" s="1"/>
  <c r="C300" i="9" s="1"/>
  <c r="D300" i="9" s="1"/>
  <c r="B274" i="9"/>
  <c r="J274" i="9"/>
  <c r="D274" i="9"/>
  <c r="L274" i="9"/>
  <c r="K276" i="9"/>
  <c r="J310" i="9" s="1"/>
  <c r="N226" i="9"/>
  <c r="N278" i="9" s="1"/>
  <c r="C299" i="9" s="1"/>
  <c r="D299" i="9" s="1"/>
  <c r="N234" i="9"/>
  <c r="N284" i="9" s="1"/>
  <c r="C303" i="9" s="1"/>
  <c r="D303" i="9" s="1"/>
  <c r="K277" i="9"/>
  <c r="N267" i="9"/>
  <c r="N271" i="9" s="1"/>
  <c r="C118" i="13"/>
  <c r="C138" i="13"/>
  <c r="C174" i="13"/>
  <c r="E194" i="13"/>
  <c r="E196" i="13" s="1"/>
  <c r="E210" i="13"/>
  <c r="E218" i="13" s="1"/>
  <c r="E217" i="13"/>
  <c r="K286" i="9"/>
  <c r="K253" i="9"/>
  <c r="K256" i="9"/>
  <c r="F274" i="9"/>
  <c r="H274" i="9"/>
  <c r="N282" i="9"/>
  <c r="C301" i="9" s="1"/>
  <c r="D301" i="9" s="1"/>
  <c r="K255" i="9"/>
  <c r="J309" i="9" s="1"/>
  <c r="K309" i="9" s="1"/>
  <c r="K264" i="9"/>
  <c r="M274" i="9"/>
  <c r="I295" i="9"/>
  <c r="I298" i="9" s="1"/>
  <c r="E25" i="13"/>
  <c r="E107" i="13" s="1"/>
  <c r="C157" i="13"/>
  <c r="C165" i="13"/>
  <c r="E189" i="13"/>
  <c r="E201" i="13"/>
  <c r="E274" i="9"/>
  <c r="I274" i="9"/>
  <c r="C274" i="9"/>
  <c r="G274" i="9"/>
  <c r="E134" i="13"/>
  <c r="D179" i="13"/>
  <c r="D182" i="13" s="1"/>
  <c r="E108" i="13"/>
  <c r="E110" i="13" s="1"/>
  <c r="C133" i="13"/>
  <c r="D134" i="13"/>
  <c r="F179" i="13"/>
  <c r="F182" i="13" s="1"/>
  <c r="F134" i="13"/>
  <c r="E152" i="13"/>
  <c r="C148" i="13"/>
  <c r="D202" i="13"/>
  <c r="D220" i="13" s="1"/>
  <c r="D223" i="13" s="1"/>
  <c r="C93" i="13"/>
  <c r="C100" i="13" s="1"/>
  <c r="D93" i="13"/>
  <c r="D100" i="13" s="1"/>
  <c r="D25" i="13"/>
  <c r="D107" i="13" s="1"/>
  <c r="C151" i="13"/>
  <c r="D152" i="13"/>
  <c r="C178" i="13"/>
  <c r="L309" i="9"/>
  <c r="J311" i="9"/>
  <c r="J312" i="9" s="1"/>
  <c r="M310" i="9"/>
  <c r="I297" i="9"/>
  <c r="L296" i="9"/>
  <c r="M309" i="9"/>
  <c r="N255" i="9"/>
  <c r="E292" i="9" s="1"/>
  <c r="E307" i="9" s="1"/>
  <c r="E310" i="9" s="1"/>
  <c r="K274" i="9"/>
  <c r="L310" i="9"/>
  <c r="I311" i="9"/>
  <c r="K310" i="9"/>
  <c r="N225" i="9"/>
  <c r="N277" i="9" s="1"/>
  <c r="C298" i="9" s="1"/>
  <c r="D298" i="9" s="1"/>
  <c r="N231" i="9"/>
  <c r="N283" i="9" s="1"/>
  <c r="C293" i="9" s="1"/>
  <c r="D293" i="9" s="1"/>
  <c r="N260" i="9"/>
  <c r="K273" i="9"/>
  <c r="J295" i="9" s="1"/>
  <c r="N239" i="9"/>
  <c r="N249" i="9"/>
  <c r="N286" i="9" s="1"/>
  <c r="C306" i="9" s="1"/>
  <c r="D306" i="9" s="1"/>
  <c r="K280" i="9"/>
  <c r="J296" i="9" s="1"/>
  <c r="N227" i="9"/>
  <c r="N279" i="9" s="1"/>
  <c r="K282" i="9"/>
  <c r="N229" i="9"/>
  <c r="N288" i="9" s="1"/>
  <c r="C297" i="9" s="1"/>
  <c r="D297" i="9" s="1"/>
  <c r="E202" i="13" l="1"/>
  <c r="E220" i="13" s="1"/>
  <c r="E223" i="13" s="1"/>
  <c r="L295" i="9"/>
  <c r="C182" i="13"/>
  <c r="C179" i="13"/>
  <c r="C152" i="13"/>
  <c r="E101" i="13"/>
  <c r="E106" i="13" s="1"/>
  <c r="C101" i="13"/>
  <c r="C106" i="13" s="1"/>
  <c r="C108" i="13"/>
  <c r="C110" i="13" s="1"/>
  <c r="D108" i="13"/>
  <c r="D110" i="13" s="1"/>
  <c r="D101" i="13"/>
  <c r="D106" i="13" s="1"/>
  <c r="C134" i="13"/>
  <c r="N256" i="9"/>
  <c r="N276" i="9"/>
  <c r="N253" i="9"/>
  <c r="M295" i="9"/>
  <c r="K297" i="9"/>
  <c r="M296" i="9"/>
  <c r="J297" i="9"/>
  <c r="J298" i="9" s="1"/>
  <c r="N264" i="9"/>
  <c r="N280" i="9"/>
  <c r="C294" i="9" s="1"/>
  <c r="D294" i="9" s="1"/>
  <c r="K311" i="9"/>
  <c r="K312" i="9" s="1"/>
  <c r="K295" i="9"/>
  <c r="N236" i="9"/>
  <c r="I312" i="9"/>
  <c r="K296" i="9"/>
  <c r="F106" i="13" l="1"/>
  <c r="N274" i="9"/>
  <c r="C292" i="9"/>
  <c r="N290" i="9"/>
  <c r="K298" i="9"/>
  <c r="D175" i="10"/>
  <c r="J191" i="9"/>
  <c r="J205" i="9"/>
  <c r="C307" i="9" l="1"/>
  <c r="D292" i="9"/>
  <c r="D245" i="11"/>
  <c r="C245" i="11"/>
  <c r="E244" i="11"/>
  <c r="E243" i="11"/>
  <c r="E242" i="11"/>
  <c r="E241" i="11"/>
  <c r="E240" i="11"/>
  <c r="E239" i="11"/>
  <c r="D235" i="11"/>
  <c r="C235" i="11"/>
  <c r="E234" i="11"/>
  <c r="E233" i="11"/>
  <c r="E232" i="11"/>
  <c r="E231" i="11"/>
  <c r="E230" i="11"/>
  <c r="E229" i="11"/>
  <c r="E222" i="11"/>
  <c r="E221" i="11"/>
  <c r="E219" i="11"/>
  <c r="D217" i="11"/>
  <c r="C217" i="11"/>
  <c r="E216" i="11"/>
  <c r="E215" i="11"/>
  <c r="E214" i="11"/>
  <c r="E213" i="11"/>
  <c r="E212" i="11"/>
  <c r="E211" i="11"/>
  <c r="D210" i="11"/>
  <c r="D218" i="11" s="1"/>
  <c r="C210" i="11"/>
  <c r="C218" i="11" s="1"/>
  <c r="E209" i="11"/>
  <c r="E208" i="11"/>
  <c r="E207" i="11"/>
  <c r="E206" i="11"/>
  <c r="E205" i="11"/>
  <c r="E204" i="11"/>
  <c r="E203" i="11"/>
  <c r="D201" i="11"/>
  <c r="C201" i="11"/>
  <c r="E200" i="11"/>
  <c r="E199" i="11"/>
  <c r="E198" i="11"/>
  <c r="E197" i="11"/>
  <c r="E195" i="11"/>
  <c r="D194" i="11"/>
  <c r="D196" i="11" s="1"/>
  <c r="C194" i="11"/>
  <c r="C196" i="11" s="1"/>
  <c r="E193" i="11"/>
  <c r="E192" i="11"/>
  <c r="E191" i="11"/>
  <c r="E190" i="11"/>
  <c r="D189" i="11"/>
  <c r="C189" i="11"/>
  <c r="E188" i="11"/>
  <c r="E187" i="11"/>
  <c r="E186" i="11"/>
  <c r="C181" i="11"/>
  <c r="C180" i="11"/>
  <c r="F178" i="11"/>
  <c r="E178" i="11"/>
  <c r="D178" i="11"/>
  <c r="C177" i="11"/>
  <c r="C176" i="11"/>
  <c r="F175" i="11"/>
  <c r="E175" i="11"/>
  <c r="D175" i="11"/>
  <c r="F174" i="11"/>
  <c r="E174" i="11"/>
  <c r="D174" i="11"/>
  <c r="C174" i="11"/>
  <c r="C173" i="11"/>
  <c r="C172" i="11"/>
  <c r="C171" i="11"/>
  <c r="F170" i="11"/>
  <c r="E170" i="11"/>
  <c r="D170" i="11"/>
  <c r="C169" i="11"/>
  <c r="C168" i="11"/>
  <c r="C167" i="11"/>
  <c r="C166" i="11"/>
  <c r="F165" i="11"/>
  <c r="E165" i="11"/>
  <c r="C165" i="11" s="1"/>
  <c r="D165" i="11"/>
  <c r="C164" i="11"/>
  <c r="C163" i="11"/>
  <c r="C162" i="11"/>
  <c r="F161" i="11"/>
  <c r="E161" i="11"/>
  <c r="D161" i="11"/>
  <c r="C160" i="11"/>
  <c r="C159" i="11"/>
  <c r="C158" i="11"/>
  <c r="F157" i="11"/>
  <c r="E157" i="11"/>
  <c r="D157" i="11"/>
  <c r="C156" i="11"/>
  <c r="C155" i="11"/>
  <c r="C154" i="11"/>
  <c r="C153" i="11"/>
  <c r="F151" i="11"/>
  <c r="E151" i="11"/>
  <c r="D151" i="11"/>
  <c r="C151" i="11" s="1"/>
  <c r="C150" i="11"/>
  <c r="C149" i="11"/>
  <c r="F148" i="11"/>
  <c r="F152" i="11" s="1"/>
  <c r="E148" i="11"/>
  <c r="E152" i="11" s="1"/>
  <c r="D148" i="11"/>
  <c r="C147" i="11"/>
  <c r="S146" i="11"/>
  <c r="R146" i="11"/>
  <c r="C146" i="11"/>
  <c r="T145" i="11"/>
  <c r="V145" i="11" s="1"/>
  <c r="C145" i="11"/>
  <c r="T144" i="11"/>
  <c r="V144" i="11" s="1"/>
  <c r="C144" i="11"/>
  <c r="T143" i="11"/>
  <c r="V143" i="11" s="1"/>
  <c r="C143" i="11"/>
  <c r="T142" i="11"/>
  <c r="V142" i="11" s="1"/>
  <c r="C142" i="11"/>
  <c r="C141" i="11"/>
  <c r="C140" i="11"/>
  <c r="C139" i="11"/>
  <c r="F138" i="11"/>
  <c r="E138" i="11"/>
  <c r="C138" i="11" s="1"/>
  <c r="D138" i="11"/>
  <c r="C137" i="11"/>
  <c r="R136" i="11"/>
  <c r="C136" i="11"/>
  <c r="C135" i="11"/>
  <c r="F133" i="11"/>
  <c r="E133" i="11"/>
  <c r="D133" i="11"/>
  <c r="C132" i="11"/>
  <c r="C131" i="11"/>
  <c r="C130" i="11"/>
  <c r="F129" i="11"/>
  <c r="E129" i="11"/>
  <c r="D129" i="11"/>
  <c r="C129" i="11" s="1"/>
  <c r="C128" i="11"/>
  <c r="C127" i="11"/>
  <c r="C126" i="11"/>
  <c r="C125" i="11"/>
  <c r="C124" i="11"/>
  <c r="C123" i="11"/>
  <c r="C122" i="11"/>
  <c r="C121" i="11"/>
  <c r="I120" i="11"/>
  <c r="H120" i="11"/>
  <c r="C120" i="11"/>
  <c r="J119" i="11"/>
  <c r="C119" i="11"/>
  <c r="F118" i="11"/>
  <c r="E118" i="11"/>
  <c r="D118" i="11"/>
  <c r="C117" i="11"/>
  <c r="I116" i="11"/>
  <c r="H116" i="11"/>
  <c r="C116" i="11"/>
  <c r="J115" i="11"/>
  <c r="C115" i="11"/>
  <c r="E105" i="11"/>
  <c r="E109" i="11" s="1"/>
  <c r="D105" i="11"/>
  <c r="D109" i="11" s="1"/>
  <c r="C105" i="11"/>
  <c r="C109" i="11" s="1"/>
  <c r="E99" i="11"/>
  <c r="D99" i="11"/>
  <c r="C99" i="11"/>
  <c r="E92" i="11"/>
  <c r="D92" i="11"/>
  <c r="C92" i="11"/>
  <c r="E74" i="11"/>
  <c r="D74" i="11"/>
  <c r="C74" i="11"/>
  <c r="E66" i="11"/>
  <c r="D66" i="11"/>
  <c r="C66" i="11"/>
  <c r="E53" i="11"/>
  <c r="D53" i="11"/>
  <c r="C53" i="11"/>
  <c r="E51" i="11"/>
  <c r="D51" i="11"/>
  <c r="C51" i="11"/>
  <c r="E36" i="11"/>
  <c r="D36" i="11"/>
  <c r="C36" i="11"/>
  <c r="E28" i="11"/>
  <c r="D28" i="11"/>
  <c r="C28" i="11"/>
  <c r="I24" i="11"/>
  <c r="T25" i="11" s="1"/>
  <c r="E24" i="11"/>
  <c r="D24" i="11"/>
  <c r="C24" i="11"/>
  <c r="T22" i="11"/>
  <c r="S22" i="11"/>
  <c r="R22" i="11"/>
  <c r="Q22" i="11"/>
  <c r="P22" i="11"/>
  <c r="O22" i="11"/>
  <c r="N22" i="11"/>
  <c r="M22" i="11"/>
  <c r="L22" i="11"/>
  <c r="T21" i="11"/>
  <c r="S21" i="11"/>
  <c r="R21" i="11"/>
  <c r="Q21" i="11"/>
  <c r="P21" i="11"/>
  <c r="O21" i="11"/>
  <c r="N21" i="11"/>
  <c r="M21" i="11"/>
  <c r="L21" i="11"/>
  <c r="T20" i="11"/>
  <c r="S20" i="11"/>
  <c r="R20" i="11"/>
  <c r="Q20" i="11"/>
  <c r="P20" i="11"/>
  <c r="O20" i="11"/>
  <c r="N20" i="11"/>
  <c r="M20" i="11"/>
  <c r="L20" i="11"/>
  <c r="T19" i="11"/>
  <c r="S19" i="11"/>
  <c r="R19" i="11"/>
  <c r="Q19" i="11"/>
  <c r="P19" i="11"/>
  <c r="O19" i="11"/>
  <c r="N19" i="11"/>
  <c r="M19" i="11"/>
  <c r="L19" i="11"/>
  <c r="T18" i="11"/>
  <c r="S18" i="11"/>
  <c r="R18" i="11"/>
  <c r="Q18" i="11"/>
  <c r="P18" i="11"/>
  <c r="O18" i="11"/>
  <c r="N18" i="11"/>
  <c r="M18" i="11"/>
  <c r="L18" i="11"/>
  <c r="T17" i="11"/>
  <c r="S17" i="11"/>
  <c r="R17" i="11"/>
  <c r="Q17" i="11"/>
  <c r="P17" i="11"/>
  <c r="O17" i="11"/>
  <c r="N17" i="11"/>
  <c r="M17" i="11"/>
  <c r="L17" i="11"/>
  <c r="T16" i="11"/>
  <c r="S16" i="11"/>
  <c r="R16" i="11"/>
  <c r="Q16" i="11"/>
  <c r="P16" i="11"/>
  <c r="O16" i="11"/>
  <c r="N16" i="11"/>
  <c r="M16" i="11"/>
  <c r="L16" i="11"/>
  <c r="T15" i="11"/>
  <c r="S15" i="11"/>
  <c r="R15" i="11"/>
  <c r="Q15" i="11"/>
  <c r="P15" i="11"/>
  <c r="O15" i="11"/>
  <c r="N15" i="11"/>
  <c r="M15" i="11"/>
  <c r="L15" i="11"/>
  <c r="E14" i="11"/>
  <c r="D14" i="11"/>
  <c r="K19" i="11" s="1"/>
  <c r="C14" i="11"/>
  <c r="P24" i="11" l="1"/>
  <c r="E189" i="11"/>
  <c r="J25" i="11"/>
  <c r="C118" i="11"/>
  <c r="C178" i="11"/>
  <c r="W145" i="11"/>
  <c r="T24" i="11"/>
  <c r="C175" i="11"/>
  <c r="E194" i="11"/>
  <c r="L24" i="11"/>
  <c r="C161" i="11"/>
  <c r="C25" i="11"/>
  <c r="C107" i="11" s="1"/>
  <c r="T146" i="11"/>
  <c r="E210" i="11"/>
  <c r="E235" i="11"/>
  <c r="E245" i="11"/>
  <c r="J20" i="11"/>
  <c r="R25" i="11"/>
  <c r="Q24" i="11"/>
  <c r="M25" i="11"/>
  <c r="N24" i="11"/>
  <c r="R24" i="11"/>
  <c r="J19" i="11"/>
  <c r="J21" i="11"/>
  <c r="D25" i="11"/>
  <c r="D107" i="11" s="1"/>
  <c r="N25" i="11"/>
  <c r="E134" i="11"/>
  <c r="C157" i="11"/>
  <c r="C170" i="11"/>
  <c r="F179" i="11"/>
  <c r="F182" i="11" s="1"/>
  <c r="E179" i="11"/>
  <c r="E182" i="11" s="1"/>
  <c r="C202" i="11"/>
  <c r="C220" i="11" s="1"/>
  <c r="C223" i="11" s="1"/>
  <c r="E217" i="11"/>
  <c r="D179" i="11"/>
  <c r="D182" i="11" s="1"/>
  <c r="C182" i="11" s="1"/>
  <c r="M24" i="11"/>
  <c r="J16" i="11"/>
  <c r="J15" i="11"/>
  <c r="O24" i="11"/>
  <c r="S24" i="11"/>
  <c r="J17" i="11"/>
  <c r="E25" i="11"/>
  <c r="E107" i="11" s="1"/>
  <c r="Q25" i="11"/>
  <c r="F134" i="11"/>
  <c r="C133" i="11"/>
  <c r="C148" i="11"/>
  <c r="D307" i="9"/>
  <c r="D310" i="9" s="1"/>
  <c r="C310" i="9"/>
  <c r="C326" i="9" s="1"/>
  <c r="E201" i="11"/>
  <c r="E93" i="11"/>
  <c r="E100" i="11" s="1"/>
  <c r="E101" i="11" s="1"/>
  <c r="E106" i="11" s="1"/>
  <c r="D93" i="11"/>
  <c r="D100" i="11" s="1"/>
  <c r="C93" i="11"/>
  <c r="C100" i="11" s="1"/>
  <c r="C108" i="11" s="1"/>
  <c r="C110" i="11" s="1"/>
  <c r="E196" i="11"/>
  <c r="D202" i="11"/>
  <c r="D220" i="11" s="1"/>
  <c r="D223" i="11" s="1"/>
  <c r="C101" i="11"/>
  <c r="C106" i="11" s="1"/>
  <c r="K25" i="11"/>
  <c r="O25" i="11"/>
  <c r="S25" i="11"/>
  <c r="D134" i="11"/>
  <c r="C134" i="11" s="1"/>
  <c r="L25" i="11"/>
  <c r="P25" i="11"/>
  <c r="D152" i="11"/>
  <c r="C152" i="11" s="1"/>
  <c r="K18" i="11"/>
  <c r="K22" i="11"/>
  <c r="K17" i="11"/>
  <c r="K21" i="11"/>
  <c r="K16" i="11"/>
  <c r="K20" i="11"/>
  <c r="K15" i="11"/>
  <c r="J18" i="11"/>
  <c r="J22" i="11"/>
  <c r="C179" i="11" l="1"/>
  <c r="E202" i="11"/>
  <c r="E108" i="11"/>
  <c r="E110" i="11" s="1"/>
  <c r="J24" i="11"/>
  <c r="D101" i="11"/>
  <c r="D106" i="11" s="1"/>
  <c r="F106" i="11" s="1"/>
  <c r="E218" i="11"/>
  <c r="D328" i="9"/>
  <c r="D326" i="9"/>
  <c r="D108" i="11"/>
  <c r="D110" i="11" s="1"/>
  <c r="K24" i="11"/>
  <c r="E220" i="11" l="1"/>
  <c r="E223" i="11" s="1"/>
  <c r="E212" i="9"/>
  <c r="B212" i="9"/>
  <c r="D212" i="9" s="1"/>
  <c r="B201" i="9"/>
  <c r="D199" i="9"/>
  <c r="D198" i="9"/>
  <c r="B197" i="9"/>
  <c r="D194" i="9"/>
  <c r="G191" i="9"/>
  <c r="C185" i="9"/>
  <c r="D185" i="9" s="1"/>
  <c r="M179" i="9"/>
  <c r="L179" i="9"/>
  <c r="J179" i="9"/>
  <c r="I179" i="9"/>
  <c r="H179" i="9"/>
  <c r="G179" i="9"/>
  <c r="F179" i="9"/>
  <c r="E179" i="9"/>
  <c r="D179" i="9"/>
  <c r="C179" i="9"/>
  <c r="B179" i="9"/>
  <c r="M178" i="9"/>
  <c r="L178" i="9"/>
  <c r="J178" i="9"/>
  <c r="I178" i="9"/>
  <c r="H178" i="9"/>
  <c r="G178" i="9"/>
  <c r="F178" i="9"/>
  <c r="E178" i="9"/>
  <c r="D178" i="9"/>
  <c r="C178" i="9"/>
  <c r="B178" i="9"/>
  <c r="M177" i="9"/>
  <c r="L177" i="9"/>
  <c r="J177" i="9"/>
  <c r="I177" i="9"/>
  <c r="H177" i="9"/>
  <c r="G177" i="9"/>
  <c r="F177" i="9"/>
  <c r="E177" i="9"/>
  <c r="D177" i="9"/>
  <c r="C177" i="9"/>
  <c r="B177" i="9"/>
  <c r="M176" i="9"/>
  <c r="L176" i="9"/>
  <c r="J176" i="9"/>
  <c r="I176" i="9"/>
  <c r="H176" i="9"/>
  <c r="G176" i="9"/>
  <c r="F176" i="9"/>
  <c r="E176" i="9"/>
  <c r="D176" i="9"/>
  <c r="C176" i="9"/>
  <c r="B176" i="9"/>
  <c r="M175" i="9"/>
  <c r="L175" i="9"/>
  <c r="J175" i="9"/>
  <c r="I175" i="9"/>
  <c r="H175" i="9"/>
  <c r="G175" i="9"/>
  <c r="F175" i="9"/>
  <c r="E175" i="9"/>
  <c r="D175" i="9"/>
  <c r="C175" i="9"/>
  <c r="B175" i="9"/>
  <c r="M174" i="9"/>
  <c r="L174" i="9"/>
  <c r="J174" i="9"/>
  <c r="I174" i="9"/>
  <c r="H174" i="9"/>
  <c r="G174" i="9"/>
  <c r="F174" i="9"/>
  <c r="E174" i="9"/>
  <c r="D174" i="9"/>
  <c r="C174" i="9"/>
  <c r="B174" i="9"/>
  <c r="M173" i="9"/>
  <c r="L173" i="9"/>
  <c r="J173" i="9"/>
  <c r="I173" i="9"/>
  <c r="H173" i="9"/>
  <c r="G173" i="9"/>
  <c r="F173" i="9"/>
  <c r="E173" i="9"/>
  <c r="D173" i="9"/>
  <c r="C173" i="9"/>
  <c r="B173" i="9"/>
  <c r="M172" i="9"/>
  <c r="L172" i="9"/>
  <c r="J172" i="9"/>
  <c r="I172" i="9"/>
  <c r="H172" i="9"/>
  <c r="G172" i="9"/>
  <c r="F172" i="9"/>
  <c r="E172" i="9"/>
  <c r="D172" i="9"/>
  <c r="C172" i="9"/>
  <c r="B172" i="9"/>
  <c r="M170" i="9"/>
  <c r="L170" i="9"/>
  <c r="J170" i="9"/>
  <c r="I170" i="9"/>
  <c r="H170" i="9"/>
  <c r="G170" i="9"/>
  <c r="F170" i="9"/>
  <c r="E170" i="9"/>
  <c r="D170" i="9"/>
  <c r="C170" i="9"/>
  <c r="B170" i="9"/>
  <c r="M169" i="9"/>
  <c r="L169" i="9"/>
  <c r="J169" i="9"/>
  <c r="I169" i="9"/>
  <c r="H169" i="9"/>
  <c r="G169" i="9"/>
  <c r="F169" i="9"/>
  <c r="E169" i="9"/>
  <c r="D169" i="9"/>
  <c r="C169" i="9"/>
  <c r="B169" i="9"/>
  <c r="M168" i="9"/>
  <c r="L168" i="9"/>
  <c r="J168" i="9"/>
  <c r="I168" i="9"/>
  <c r="H168" i="9"/>
  <c r="G168" i="9"/>
  <c r="F168" i="9"/>
  <c r="E168" i="9"/>
  <c r="D168" i="9"/>
  <c r="C168" i="9"/>
  <c r="B168" i="9"/>
  <c r="M167" i="9"/>
  <c r="L167" i="9"/>
  <c r="J167" i="9"/>
  <c r="I167" i="9"/>
  <c r="H167" i="9"/>
  <c r="G167" i="9"/>
  <c r="F167" i="9"/>
  <c r="E167" i="9"/>
  <c r="D167" i="9"/>
  <c r="C167" i="9"/>
  <c r="B167" i="9"/>
  <c r="M166" i="9"/>
  <c r="L166" i="9"/>
  <c r="J166" i="9"/>
  <c r="I166" i="9"/>
  <c r="H166" i="9"/>
  <c r="G166" i="9"/>
  <c r="F166" i="9"/>
  <c r="E166" i="9"/>
  <c r="D166" i="9"/>
  <c r="C166" i="9"/>
  <c r="B166" i="9"/>
  <c r="L163" i="9"/>
  <c r="J163" i="9"/>
  <c r="I163" i="9"/>
  <c r="H163" i="9"/>
  <c r="G163" i="9"/>
  <c r="F163" i="9"/>
  <c r="E163" i="9"/>
  <c r="D163" i="9"/>
  <c r="C163" i="9"/>
  <c r="B163" i="9"/>
  <c r="M161" i="9"/>
  <c r="L161" i="9"/>
  <c r="J161" i="9"/>
  <c r="I161" i="9"/>
  <c r="H161" i="9"/>
  <c r="G161" i="9"/>
  <c r="F161" i="9"/>
  <c r="E161" i="9"/>
  <c r="D161" i="9"/>
  <c r="C161" i="9"/>
  <c r="B161" i="9"/>
  <c r="K160" i="9"/>
  <c r="N160" i="9" s="1"/>
  <c r="K159" i="9"/>
  <c r="N159" i="9" s="1"/>
  <c r="K158" i="9"/>
  <c r="N158" i="9" s="1"/>
  <c r="K157" i="9"/>
  <c r="K156" i="9"/>
  <c r="N156" i="9" s="1"/>
  <c r="M154" i="9"/>
  <c r="L154" i="9"/>
  <c r="J154" i="9"/>
  <c r="I154" i="9"/>
  <c r="H154" i="9"/>
  <c r="G154" i="9"/>
  <c r="F154" i="9"/>
  <c r="E154" i="9"/>
  <c r="D154" i="9"/>
  <c r="C154" i="9"/>
  <c r="B154" i="9"/>
  <c r="K153" i="9"/>
  <c r="N153" i="9" s="1"/>
  <c r="K152" i="9"/>
  <c r="N152" i="9" s="1"/>
  <c r="K151" i="9"/>
  <c r="N151" i="9" s="1"/>
  <c r="K150" i="9"/>
  <c r="K149" i="9"/>
  <c r="K148" i="9"/>
  <c r="N148" i="9" s="1"/>
  <c r="E185" i="9" s="1"/>
  <c r="M146" i="9"/>
  <c r="L146" i="9"/>
  <c r="J146" i="9"/>
  <c r="I146" i="9"/>
  <c r="H146" i="9"/>
  <c r="G146" i="9"/>
  <c r="F146" i="9"/>
  <c r="E146" i="9"/>
  <c r="D146" i="9"/>
  <c r="C146" i="9"/>
  <c r="B146" i="9"/>
  <c r="M145" i="9"/>
  <c r="L145" i="9"/>
  <c r="J145" i="9"/>
  <c r="I145" i="9"/>
  <c r="H145" i="9"/>
  <c r="G145" i="9"/>
  <c r="F145" i="9"/>
  <c r="E145" i="9"/>
  <c r="D145" i="9"/>
  <c r="C145" i="9"/>
  <c r="I199" i="9" s="1"/>
  <c r="L199" i="9" s="1"/>
  <c r="B145" i="9"/>
  <c r="M143" i="9"/>
  <c r="L143" i="9"/>
  <c r="J143" i="9"/>
  <c r="I143" i="9"/>
  <c r="H143" i="9"/>
  <c r="G143" i="9"/>
  <c r="F143" i="9"/>
  <c r="E143" i="9"/>
  <c r="D143" i="9"/>
  <c r="C143" i="9"/>
  <c r="B143" i="9"/>
  <c r="K142" i="9"/>
  <c r="K141" i="9"/>
  <c r="N141" i="9" s="1"/>
  <c r="K140" i="9"/>
  <c r="N140" i="9" s="1"/>
  <c r="K139" i="9"/>
  <c r="N139" i="9" s="1"/>
  <c r="K138" i="9"/>
  <c r="K175" i="9" s="1"/>
  <c r="K137" i="9"/>
  <c r="N137" i="9" s="1"/>
  <c r="K136" i="9"/>
  <c r="N136" i="9" s="1"/>
  <c r="K135" i="9"/>
  <c r="N135" i="9" s="1"/>
  <c r="K134" i="9"/>
  <c r="N134" i="9" s="1"/>
  <c r="K133" i="9"/>
  <c r="N133" i="9" s="1"/>
  <c r="K132" i="9"/>
  <c r="N132" i="9" s="1"/>
  <c r="K131" i="9"/>
  <c r="N131" i="9" s="1"/>
  <c r="K130" i="9"/>
  <c r="K129" i="9"/>
  <c r="N129" i="9" s="1"/>
  <c r="K128" i="9"/>
  <c r="N128" i="9" s="1"/>
  <c r="M126" i="9"/>
  <c r="L126" i="9"/>
  <c r="J126" i="9"/>
  <c r="I126" i="9"/>
  <c r="H126" i="9"/>
  <c r="G126" i="9"/>
  <c r="F126" i="9"/>
  <c r="E126" i="9"/>
  <c r="D126" i="9"/>
  <c r="C126" i="9"/>
  <c r="B126" i="9"/>
  <c r="K125" i="9"/>
  <c r="N125" i="9" s="1"/>
  <c r="K124" i="9"/>
  <c r="N124" i="9" s="1"/>
  <c r="K123" i="9"/>
  <c r="N123" i="9" s="1"/>
  <c r="K122" i="9"/>
  <c r="N122" i="9" s="1"/>
  <c r="K121" i="9"/>
  <c r="K120" i="9"/>
  <c r="N120" i="9" s="1"/>
  <c r="K119" i="9"/>
  <c r="K118" i="9"/>
  <c r="N118" i="9" s="1"/>
  <c r="K117" i="9"/>
  <c r="K169" i="9" s="1"/>
  <c r="K116" i="9"/>
  <c r="K115" i="9"/>
  <c r="N115" i="9" s="1"/>
  <c r="K114" i="9"/>
  <c r="K113" i="9"/>
  <c r="N113" i="9" s="1"/>
  <c r="I185" i="9" l="1"/>
  <c r="K168" i="9"/>
  <c r="K166" i="9"/>
  <c r="J200" i="9" s="1"/>
  <c r="K173" i="9"/>
  <c r="L185" i="9"/>
  <c r="N177" i="9"/>
  <c r="C192" i="9" s="1"/>
  <c r="D192" i="9" s="1"/>
  <c r="M164" i="9"/>
  <c r="N116" i="9"/>
  <c r="N168" i="9" s="1"/>
  <c r="C189" i="9" s="1"/>
  <c r="D189" i="9" s="1"/>
  <c r="K178" i="9"/>
  <c r="N145" i="9"/>
  <c r="E182" i="9" s="1"/>
  <c r="I164" i="9"/>
  <c r="K163" i="9"/>
  <c r="J185" i="9" s="1"/>
  <c r="M185" i="9" s="1"/>
  <c r="K174" i="9"/>
  <c r="K167" i="9"/>
  <c r="K172" i="9"/>
  <c r="N149" i="9"/>
  <c r="N163" i="9" s="1"/>
  <c r="E184" i="9" s="1"/>
  <c r="F185" i="9" s="1"/>
  <c r="F186" i="9" s="1"/>
  <c r="F187" i="9" s="1"/>
  <c r="F189" i="9" s="1"/>
  <c r="K161" i="9"/>
  <c r="I186" i="9"/>
  <c r="L186" i="9" s="1"/>
  <c r="K170" i="9"/>
  <c r="J186" i="9" s="1"/>
  <c r="M186" i="9" s="1"/>
  <c r="E164" i="9"/>
  <c r="I187" i="9"/>
  <c r="I188" i="9" s="1"/>
  <c r="L164" i="9"/>
  <c r="K179" i="9"/>
  <c r="H164" i="9"/>
  <c r="G164" i="9"/>
  <c r="K126" i="9"/>
  <c r="K146" i="9"/>
  <c r="N114" i="9"/>
  <c r="N166" i="9" s="1"/>
  <c r="D164" i="9"/>
  <c r="I200" i="9"/>
  <c r="K143" i="9"/>
  <c r="N179" i="9"/>
  <c r="C190" i="9" s="1"/>
  <c r="D190" i="9" s="1"/>
  <c r="J164" i="9"/>
  <c r="C164" i="9"/>
  <c r="B164" i="9"/>
  <c r="K176" i="9"/>
  <c r="F164" i="9"/>
  <c r="K177" i="9"/>
  <c r="N176" i="9"/>
  <c r="C196" i="9" s="1"/>
  <c r="D196" i="9" s="1"/>
  <c r="N174" i="9"/>
  <c r="C193" i="9" s="1"/>
  <c r="D193" i="9" s="1"/>
  <c r="N130" i="9"/>
  <c r="N167" i="9" s="1"/>
  <c r="C188" i="9" s="1"/>
  <c r="D188" i="9" s="1"/>
  <c r="N138" i="9"/>
  <c r="N175" i="9" s="1"/>
  <c r="C195" i="9" s="1"/>
  <c r="D195" i="9" s="1"/>
  <c r="N142" i="9"/>
  <c r="N172" i="9" s="1"/>
  <c r="C191" i="9" s="1"/>
  <c r="D191" i="9" s="1"/>
  <c r="N157" i="9"/>
  <c r="N161" i="9" s="1"/>
  <c r="N117" i="9"/>
  <c r="N169" i="9" s="1"/>
  <c r="N119" i="9"/>
  <c r="N178" i="9" s="1"/>
  <c r="C187" i="9" s="1"/>
  <c r="D187" i="9" s="1"/>
  <c r="N121" i="9"/>
  <c r="N173" i="9" s="1"/>
  <c r="C183" i="9" s="1"/>
  <c r="D183" i="9" s="1"/>
  <c r="N150" i="9"/>
  <c r="K154" i="9"/>
  <c r="B200" i="9"/>
  <c r="B216" i="9" s="1"/>
  <c r="K145" i="9"/>
  <c r="J199" i="9" s="1"/>
  <c r="M199" i="9" s="1"/>
  <c r="J83" i="9"/>
  <c r="J97" i="9"/>
  <c r="K185" i="9" l="1"/>
  <c r="I201" i="9"/>
  <c r="K201" i="9" s="1"/>
  <c r="L200" i="9"/>
  <c r="J201" i="9"/>
  <c r="M200" i="9"/>
  <c r="K186" i="9"/>
  <c r="E197" i="9"/>
  <c r="E200" i="9" s="1"/>
  <c r="K200" i="9"/>
  <c r="J187" i="9"/>
  <c r="J188" i="9" s="1"/>
  <c r="K187" i="9"/>
  <c r="K188" i="9" s="1"/>
  <c r="K164" i="9"/>
  <c r="N146" i="9"/>
  <c r="J202" i="9"/>
  <c r="I202" i="9"/>
  <c r="N154" i="9"/>
  <c r="N170" i="9"/>
  <c r="C184" i="9" s="1"/>
  <c r="D184" i="9" s="1"/>
  <c r="N126" i="9"/>
  <c r="K199" i="9"/>
  <c r="C182" i="9"/>
  <c r="N143" i="9"/>
  <c r="K202" i="9" l="1"/>
  <c r="N164" i="9"/>
  <c r="N180" i="9"/>
  <c r="C197" i="9"/>
  <c r="D182" i="9"/>
  <c r="C200" i="9" l="1"/>
  <c r="C216" i="9" s="1"/>
  <c r="D218" i="9" s="1"/>
  <c r="D197" i="9"/>
  <c r="D200" i="9" s="1"/>
  <c r="E133" i="10"/>
  <c r="E105" i="10"/>
  <c r="E109" i="10" s="1"/>
  <c r="E99" i="10"/>
  <c r="E92" i="10"/>
  <c r="E74" i="10"/>
  <c r="E66" i="10"/>
  <c r="E53" i="10"/>
  <c r="E51" i="10"/>
  <c r="E36" i="10"/>
  <c r="E28" i="10"/>
  <c r="E24" i="10"/>
  <c r="E14" i="10"/>
  <c r="C131" i="10"/>
  <c r="G131" i="13" l="1"/>
  <c r="G131" i="11"/>
  <c r="D216" i="9"/>
  <c r="E25" i="10"/>
  <c r="E107" i="10" s="1"/>
  <c r="E93" i="10"/>
  <c r="E100" i="10" s="1"/>
  <c r="E108" i="10" s="1"/>
  <c r="E110" i="10" s="1"/>
  <c r="E101" i="10"/>
  <c r="E106" i="10" s="1"/>
  <c r="D245" i="10"/>
  <c r="C245" i="10"/>
  <c r="E244" i="10"/>
  <c r="E243" i="10"/>
  <c r="E242" i="10"/>
  <c r="E241" i="10"/>
  <c r="E240" i="10"/>
  <c r="E239" i="10"/>
  <c r="D235" i="10"/>
  <c r="C235" i="10"/>
  <c r="E234" i="10"/>
  <c r="E233" i="10"/>
  <c r="E232" i="10"/>
  <c r="E231" i="10"/>
  <c r="E230" i="10"/>
  <c r="E229" i="10"/>
  <c r="E222" i="10"/>
  <c r="E221" i="10"/>
  <c r="E219" i="10"/>
  <c r="D217" i="10"/>
  <c r="C217" i="10"/>
  <c r="E216" i="10"/>
  <c r="E215" i="10"/>
  <c r="E214" i="10"/>
  <c r="E213" i="10"/>
  <c r="E212" i="10"/>
  <c r="E211" i="10"/>
  <c r="D210" i="10"/>
  <c r="D218" i="10" s="1"/>
  <c r="C210" i="10"/>
  <c r="C218" i="10" s="1"/>
  <c r="E209" i="10"/>
  <c r="E208" i="10"/>
  <c r="E207" i="10"/>
  <c r="E206" i="10"/>
  <c r="E205" i="10"/>
  <c r="E204" i="10"/>
  <c r="E203" i="10"/>
  <c r="D201" i="10"/>
  <c r="C201" i="10"/>
  <c r="E200" i="10"/>
  <c r="E199" i="10"/>
  <c r="E198" i="10"/>
  <c r="E197" i="10"/>
  <c r="E195" i="10"/>
  <c r="D194" i="10"/>
  <c r="D196" i="10" s="1"/>
  <c r="C194" i="10"/>
  <c r="C196" i="10" s="1"/>
  <c r="E193" i="10"/>
  <c r="E192" i="10"/>
  <c r="E191" i="10"/>
  <c r="E190" i="10"/>
  <c r="D189" i="10"/>
  <c r="C189" i="10"/>
  <c r="E188" i="10"/>
  <c r="E187" i="10"/>
  <c r="E186" i="10"/>
  <c r="C181" i="10"/>
  <c r="C180" i="10"/>
  <c r="F178" i="10"/>
  <c r="E178" i="10"/>
  <c r="D178" i="10"/>
  <c r="C177" i="10"/>
  <c r="C176" i="10"/>
  <c r="F175" i="10"/>
  <c r="E175" i="10"/>
  <c r="F174" i="10"/>
  <c r="E174" i="10"/>
  <c r="D174" i="10"/>
  <c r="C173" i="10"/>
  <c r="C172" i="10"/>
  <c r="C171" i="10"/>
  <c r="F170" i="10"/>
  <c r="E170" i="10"/>
  <c r="D170" i="10"/>
  <c r="C169" i="10"/>
  <c r="C168" i="10"/>
  <c r="C167" i="10"/>
  <c r="C166" i="10"/>
  <c r="F165" i="10"/>
  <c r="E165" i="10"/>
  <c r="D165" i="10"/>
  <c r="C164" i="10"/>
  <c r="C163" i="10"/>
  <c r="C162" i="10"/>
  <c r="F161" i="10"/>
  <c r="E161" i="10"/>
  <c r="D161" i="10"/>
  <c r="C160" i="10"/>
  <c r="C159" i="10"/>
  <c r="C158" i="10"/>
  <c r="F157" i="10"/>
  <c r="E157" i="10"/>
  <c r="D157" i="10"/>
  <c r="C156" i="10"/>
  <c r="C155" i="10"/>
  <c r="C154" i="10"/>
  <c r="C153" i="10"/>
  <c r="F151" i="10"/>
  <c r="E151" i="10"/>
  <c r="D151" i="10"/>
  <c r="C150" i="10"/>
  <c r="C149" i="10"/>
  <c r="F148" i="10"/>
  <c r="E148" i="10"/>
  <c r="D148" i="10"/>
  <c r="C147" i="10"/>
  <c r="S146" i="10"/>
  <c r="R146" i="10"/>
  <c r="C146" i="10"/>
  <c r="T145" i="10"/>
  <c r="V145" i="10" s="1"/>
  <c r="C145" i="10"/>
  <c r="T144" i="10"/>
  <c r="V144" i="10" s="1"/>
  <c r="C144" i="10"/>
  <c r="T143" i="10"/>
  <c r="V143" i="10" s="1"/>
  <c r="C143" i="10"/>
  <c r="T142" i="10"/>
  <c r="V142" i="10" s="1"/>
  <c r="C142" i="10"/>
  <c r="C141" i="10"/>
  <c r="C140" i="10"/>
  <c r="C139" i="10"/>
  <c r="F138" i="10"/>
  <c r="E138" i="10"/>
  <c r="D138" i="10"/>
  <c r="C137" i="10"/>
  <c r="R136" i="10"/>
  <c r="C136" i="10"/>
  <c r="C135" i="10"/>
  <c r="F133" i="10"/>
  <c r="D133" i="10"/>
  <c r="C132" i="10"/>
  <c r="G132" i="13" s="1"/>
  <c r="C130" i="10"/>
  <c r="F129" i="10"/>
  <c r="E129" i="10"/>
  <c r="D129" i="10"/>
  <c r="C128" i="10"/>
  <c r="C127" i="10"/>
  <c r="C126" i="10"/>
  <c r="C125" i="10"/>
  <c r="C124" i="10"/>
  <c r="C123" i="10"/>
  <c r="C122" i="10"/>
  <c r="C121" i="10"/>
  <c r="I120" i="10"/>
  <c r="H120" i="10"/>
  <c r="C120" i="10"/>
  <c r="J119" i="10"/>
  <c r="N119" i="15" s="1"/>
  <c r="C119" i="10"/>
  <c r="F118" i="10"/>
  <c r="E118" i="10"/>
  <c r="D118" i="10"/>
  <c r="C117" i="10"/>
  <c r="I116" i="10"/>
  <c r="H116" i="10"/>
  <c r="C116" i="10"/>
  <c r="J115" i="10"/>
  <c r="C115" i="10"/>
  <c r="D105" i="10"/>
  <c r="D109" i="10" s="1"/>
  <c r="C105" i="10"/>
  <c r="C109" i="10" s="1"/>
  <c r="D99" i="10"/>
  <c r="C99" i="10"/>
  <c r="D92" i="10"/>
  <c r="C92" i="10"/>
  <c r="D74" i="10"/>
  <c r="C74" i="10"/>
  <c r="D66" i="10"/>
  <c r="C66" i="10"/>
  <c r="D53" i="10"/>
  <c r="C53" i="10"/>
  <c r="D51" i="10"/>
  <c r="C51" i="10"/>
  <c r="D36" i="10"/>
  <c r="C36" i="10"/>
  <c r="D28" i="10"/>
  <c r="C28" i="10"/>
  <c r="I24" i="10"/>
  <c r="S25" i="10" s="1"/>
  <c r="D24" i="10"/>
  <c r="C24" i="10"/>
  <c r="T22" i="10"/>
  <c r="S22" i="10"/>
  <c r="R22" i="10"/>
  <c r="Q22" i="10"/>
  <c r="P22" i="10"/>
  <c r="O22" i="10"/>
  <c r="N22" i="10"/>
  <c r="M22" i="10"/>
  <c r="L22" i="10"/>
  <c r="T21" i="10"/>
  <c r="S21" i="10"/>
  <c r="R21" i="10"/>
  <c r="Q21" i="10"/>
  <c r="P21" i="10"/>
  <c r="O21" i="10"/>
  <c r="N21" i="10"/>
  <c r="M21" i="10"/>
  <c r="L21" i="10"/>
  <c r="T20" i="10"/>
  <c r="S20" i="10"/>
  <c r="R20" i="10"/>
  <c r="Q20" i="10"/>
  <c r="P20" i="10"/>
  <c r="O20" i="10"/>
  <c r="N20" i="10"/>
  <c r="M20" i="10"/>
  <c r="L20" i="10"/>
  <c r="T19" i="10"/>
  <c r="S19" i="10"/>
  <c r="R19" i="10"/>
  <c r="Q19" i="10"/>
  <c r="P19" i="10"/>
  <c r="O19" i="10"/>
  <c r="N19" i="10"/>
  <c r="M19" i="10"/>
  <c r="L19" i="10"/>
  <c r="T18" i="10"/>
  <c r="S18" i="10"/>
  <c r="R18" i="10"/>
  <c r="Q18" i="10"/>
  <c r="P18" i="10"/>
  <c r="O18" i="10"/>
  <c r="N18" i="10"/>
  <c r="M18" i="10"/>
  <c r="L18" i="10"/>
  <c r="T17" i="10"/>
  <c r="S17" i="10"/>
  <c r="R17" i="10"/>
  <c r="Q17" i="10"/>
  <c r="P17" i="10"/>
  <c r="O17" i="10"/>
  <c r="N17" i="10"/>
  <c r="M17" i="10"/>
  <c r="L17" i="10"/>
  <c r="T16" i="10"/>
  <c r="S16" i="10"/>
  <c r="R16" i="10"/>
  <c r="Q16" i="10"/>
  <c r="P16" i="10"/>
  <c r="O16" i="10"/>
  <c r="N16" i="10"/>
  <c r="M16" i="10"/>
  <c r="L16" i="10"/>
  <c r="T15" i="10"/>
  <c r="S15" i="10"/>
  <c r="R15" i="10"/>
  <c r="Q15" i="10"/>
  <c r="P15" i="10"/>
  <c r="O15" i="10"/>
  <c r="N15" i="10"/>
  <c r="M15" i="10"/>
  <c r="L15" i="10"/>
  <c r="D14" i="10"/>
  <c r="K15" i="10" s="1"/>
  <c r="C14" i="10"/>
  <c r="J15" i="10" s="1"/>
  <c r="G156" i="13" l="1"/>
  <c r="G156" i="11"/>
  <c r="G172" i="13"/>
  <c r="G172" i="11"/>
  <c r="G120" i="13"/>
  <c r="G120" i="11"/>
  <c r="G122" i="13"/>
  <c r="G122" i="11"/>
  <c r="G126" i="13"/>
  <c r="G126" i="11"/>
  <c r="G142" i="13"/>
  <c r="G142" i="11"/>
  <c r="G144" i="13"/>
  <c r="G144" i="11"/>
  <c r="G146" i="13"/>
  <c r="G146" i="11"/>
  <c r="G150" i="13"/>
  <c r="G150" i="11"/>
  <c r="G153" i="13"/>
  <c r="G153" i="11"/>
  <c r="G159" i="13"/>
  <c r="G159" i="11"/>
  <c r="G167" i="13"/>
  <c r="G167" i="11"/>
  <c r="G173" i="13"/>
  <c r="G173" i="11"/>
  <c r="E179" i="10"/>
  <c r="E182" i="10" s="1"/>
  <c r="D179" i="10"/>
  <c r="G181" i="13"/>
  <c r="G181" i="11"/>
  <c r="G116" i="13"/>
  <c r="G116" i="11"/>
  <c r="G121" i="13"/>
  <c r="G121" i="11"/>
  <c r="G125" i="13"/>
  <c r="G125" i="11"/>
  <c r="G136" i="13"/>
  <c r="G136" i="11"/>
  <c r="G149" i="13"/>
  <c r="G149" i="11"/>
  <c r="G158" i="13"/>
  <c r="G158" i="11"/>
  <c r="G164" i="13"/>
  <c r="G164" i="11"/>
  <c r="G177" i="13"/>
  <c r="G177" i="11"/>
  <c r="G115" i="13"/>
  <c r="G115" i="11"/>
  <c r="G123" i="13"/>
  <c r="G123" i="11"/>
  <c r="G127" i="13"/>
  <c r="G127" i="11"/>
  <c r="G137" i="13"/>
  <c r="G137" i="11"/>
  <c r="G139" i="13"/>
  <c r="G139" i="11"/>
  <c r="G154" i="13"/>
  <c r="G154" i="11"/>
  <c r="G160" i="13"/>
  <c r="G160" i="11"/>
  <c r="G162" i="13"/>
  <c r="G162" i="11"/>
  <c r="G168" i="13"/>
  <c r="G168" i="11"/>
  <c r="G141" i="13"/>
  <c r="G141" i="11"/>
  <c r="G147" i="13"/>
  <c r="G147" i="11"/>
  <c r="G166" i="13"/>
  <c r="G166" i="11"/>
  <c r="G180" i="13"/>
  <c r="G180" i="11"/>
  <c r="G117" i="13"/>
  <c r="G117" i="11"/>
  <c r="G119" i="13"/>
  <c r="G119" i="11"/>
  <c r="G124" i="13"/>
  <c r="G124" i="11"/>
  <c r="G128" i="13"/>
  <c r="G128" i="11"/>
  <c r="G130" i="13"/>
  <c r="G130" i="11"/>
  <c r="G135" i="13"/>
  <c r="G135" i="11"/>
  <c r="G140" i="13"/>
  <c r="G140" i="11"/>
  <c r="G143" i="13"/>
  <c r="G143" i="11"/>
  <c r="G145" i="13"/>
  <c r="G145" i="11"/>
  <c r="G155" i="13"/>
  <c r="G155" i="11"/>
  <c r="G163" i="13"/>
  <c r="G163" i="11"/>
  <c r="G169" i="13"/>
  <c r="G169" i="11"/>
  <c r="G171" i="13"/>
  <c r="G171" i="11"/>
  <c r="G176" i="13"/>
  <c r="G176" i="11"/>
  <c r="F179" i="10"/>
  <c r="G132" i="11"/>
  <c r="C133" i="10"/>
  <c r="G133" i="13" s="1"/>
  <c r="C178" i="10"/>
  <c r="C202" i="10"/>
  <c r="C220" i="10" s="1"/>
  <c r="C223" i="10" s="1"/>
  <c r="C138" i="10"/>
  <c r="W145" i="10"/>
  <c r="E152" i="10"/>
  <c r="C165" i="10"/>
  <c r="E194" i="10"/>
  <c r="E196" i="10" s="1"/>
  <c r="E201" i="10"/>
  <c r="E210" i="10"/>
  <c r="E235" i="10"/>
  <c r="E245" i="10"/>
  <c r="J25" i="10"/>
  <c r="C151" i="10"/>
  <c r="T25" i="10"/>
  <c r="T146" i="10"/>
  <c r="F152" i="10"/>
  <c r="C174" i="10"/>
  <c r="O24" i="10"/>
  <c r="S24" i="10"/>
  <c r="C129" i="10"/>
  <c r="F134" i="10"/>
  <c r="C157" i="10"/>
  <c r="J22" i="10"/>
  <c r="E134" i="10"/>
  <c r="E217" i="10"/>
  <c r="M24" i="10"/>
  <c r="Q24" i="10"/>
  <c r="L25" i="10"/>
  <c r="C93" i="10"/>
  <c r="C100" i="10" s="1"/>
  <c r="C108" i="10" s="1"/>
  <c r="C161" i="10"/>
  <c r="C170" i="10"/>
  <c r="C175" i="10"/>
  <c r="G175" i="13" s="1"/>
  <c r="F182" i="10"/>
  <c r="E189" i="10"/>
  <c r="N24" i="10"/>
  <c r="R24" i="10"/>
  <c r="P25" i="10"/>
  <c r="C148" i="10"/>
  <c r="J16" i="10"/>
  <c r="J17" i="10"/>
  <c r="J18" i="10"/>
  <c r="K25" i="10"/>
  <c r="K22" i="10"/>
  <c r="K21" i="10"/>
  <c r="K20" i="10"/>
  <c r="K19" i="10"/>
  <c r="K16" i="10"/>
  <c r="K17" i="10"/>
  <c r="K18" i="10"/>
  <c r="J19" i="10"/>
  <c r="J20" i="10"/>
  <c r="J21" i="10"/>
  <c r="C25" i="10"/>
  <c r="C107" i="10" s="1"/>
  <c r="D93" i="10"/>
  <c r="D100" i="10" s="1"/>
  <c r="D202" i="10"/>
  <c r="D220" i="10" s="1"/>
  <c r="L24" i="10"/>
  <c r="P24" i="10"/>
  <c r="T24" i="10"/>
  <c r="D25" i="10"/>
  <c r="D107" i="10" s="1"/>
  <c r="D134" i="10"/>
  <c r="M25" i="10"/>
  <c r="Q25" i="10"/>
  <c r="D152" i="10"/>
  <c r="C152" i="10" s="1"/>
  <c r="N25" i="10"/>
  <c r="R25" i="10"/>
  <c r="C118" i="10"/>
  <c r="O25" i="10"/>
  <c r="K49" i="9"/>
  <c r="E104" i="9"/>
  <c r="B104" i="9"/>
  <c r="D104" i="9" s="1"/>
  <c r="B93" i="9"/>
  <c r="D91" i="9"/>
  <c r="D90" i="9"/>
  <c r="B89" i="9"/>
  <c r="B92" i="9" s="1"/>
  <c r="B108" i="9" s="1"/>
  <c r="D86" i="9"/>
  <c r="G83" i="9"/>
  <c r="C77" i="9"/>
  <c r="D77" i="9" s="1"/>
  <c r="M71" i="9"/>
  <c r="L71" i="9"/>
  <c r="J71" i="9"/>
  <c r="I71" i="9"/>
  <c r="H71" i="9"/>
  <c r="G71" i="9"/>
  <c r="F71" i="9"/>
  <c r="E71" i="9"/>
  <c r="D71" i="9"/>
  <c r="C71" i="9"/>
  <c r="B71" i="9"/>
  <c r="M70" i="9"/>
  <c r="L70" i="9"/>
  <c r="J70" i="9"/>
  <c r="I70" i="9"/>
  <c r="H70" i="9"/>
  <c r="G70" i="9"/>
  <c r="F70" i="9"/>
  <c r="E70" i="9"/>
  <c r="D70" i="9"/>
  <c r="C70" i="9"/>
  <c r="B70" i="9"/>
  <c r="M69" i="9"/>
  <c r="L69" i="9"/>
  <c r="J69" i="9"/>
  <c r="I69" i="9"/>
  <c r="H69" i="9"/>
  <c r="G69" i="9"/>
  <c r="F69" i="9"/>
  <c r="E69" i="9"/>
  <c r="D69" i="9"/>
  <c r="C69" i="9"/>
  <c r="B69" i="9"/>
  <c r="M68" i="9"/>
  <c r="L68" i="9"/>
  <c r="J68" i="9"/>
  <c r="I68" i="9"/>
  <c r="H68" i="9"/>
  <c r="G68" i="9"/>
  <c r="F68" i="9"/>
  <c r="E68" i="9"/>
  <c r="D68" i="9"/>
  <c r="C68" i="9"/>
  <c r="B68" i="9"/>
  <c r="M67" i="9"/>
  <c r="L67" i="9"/>
  <c r="J67" i="9"/>
  <c r="I67" i="9"/>
  <c r="H67" i="9"/>
  <c r="G67" i="9"/>
  <c r="F67" i="9"/>
  <c r="E67" i="9"/>
  <c r="D67" i="9"/>
  <c r="C67" i="9"/>
  <c r="B67" i="9"/>
  <c r="M66" i="9"/>
  <c r="L66" i="9"/>
  <c r="J66" i="9"/>
  <c r="I66" i="9"/>
  <c r="H66" i="9"/>
  <c r="G66" i="9"/>
  <c r="F66" i="9"/>
  <c r="E66" i="9"/>
  <c r="D66" i="9"/>
  <c r="C66" i="9"/>
  <c r="B66" i="9"/>
  <c r="M65" i="9"/>
  <c r="L65" i="9"/>
  <c r="J65" i="9"/>
  <c r="I65" i="9"/>
  <c r="H65" i="9"/>
  <c r="G65" i="9"/>
  <c r="F65" i="9"/>
  <c r="E65" i="9"/>
  <c r="D65" i="9"/>
  <c r="C65" i="9"/>
  <c r="B65" i="9"/>
  <c r="M64" i="9"/>
  <c r="L64" i="9"/>
  <c r="J64" i="9"/>
  <c r="I64" i="9"/>
  <c r="H64" i="9"/>
  <c r="G64" i="9"/>
  <c r="F64" i="9"/>
  <c r="E64" i="9"/>
  <c r="D64" i="9"/>
  <c r="C64" i="9"/>
  <c r="B64" i="9"/>
  <c r="M62" i="9"/>
  <c r="L62" i="9"/>
  <c r="J62" i="9"/>
  <c r="I62" i="9"/>
  <c r="H62" i="9"/>
  <c r="G62" i="9"/>
  <c r="F62" i="9"/>
  <c r="E62" i="9"/>
  <c r="D62" i="9"/>
  <c r="C62" i="9"/>
  <c r="B62" i="9"/>
  <c r="M61" i="9"/>
  <c r="L61" i="9"/>
  <c r="J61" i="9"/>
  <c r="I61" i="9"/>
  <c r="H61" i="9"/>
  <c r="G61" i="9"/>
  <c r="F61" i="9"/>
  <c r="E61" i="9"/>
  <c r="D61" i="9"/>
  <c r="C61" i="9"/>
  <c r="B61" i="9"/>
  <c r="M60" i="9"/>
  <c r="L60" i="9"/>
  <c r="J60" i="9"/>
  <c r="I60" i="9"/>
  <c r="H60" i="9"/>
  <c r="G60" i="9"/>
  <c r="F60" i="9"/>
  <c r="E60" i="9"/>
  <c r="D60" i="9"/>
  <c r="C60" i="9"/>
  <c r="B60" i="9"/>
  <c r="M59" i="9"/>
  <c r="L59" i="9"/>
  <c r="J59" i="9"/>
  <c r="I59" i="9"/>
  <c r="H59" i="9"/>
  <c r="G59" i="9"/>
  <c r="F59" i="9"/>
  <c r="E59" i="9"/>
  <c r="D59" i="9"/>
  <c r="C59" i="9"/>
  <c r="B59" i="9"/>
  <c r="M58" i="9"/>
  <c r="L58" i="9"/>
  <c r="J58" i="9"/>
  <c r="I58" i="9"/>
  <c r="H58" i="9"/>
  <c r="G58" i="9"/>
  <c r="F58" i="9"/>
  <c r="E58" i="9"/>
  <c r="D58" i="9"/>
  <c r="C58" i="9"/>
  <c r="B58" i="9"/>
  <c r="L55" i="9"/>
  <c r="J55" i="9"/>
  <c r="I55" i="9"/>
  <c r="H55" i="9"/>
  <c r="G55" i="9"/>
  <c r="F55" i="9"/>
  <c r="E55" i="9"/>
  <c r="D55" i="9"/>
  <c r="C55" i="9"/>
  <c r="B55" i="9"/>
  <c r="I77" i="9" s="1"/>
  <c r="M53" i="9"/>
  <c r="L53" i="9"/>
  <c r="J53" i="9"/>
  <c r="I53" i="9"/>
  <c r="H53" i="9"/>
  <c r="G53" i="9"/>
  <c r="F53" i="9"/>
  <c r="E53" i="9"/>
  <c r="D53" i="9"/>
  <c r="C53" i="9"/>
  <c r="B53" i="9"/>
  <c r="K52" i="9"/>
  <c r="N52" i="9" s="1"/>
  <c r="K51" i="9"/>
  <c r="N51" i="9" s="1"/>
  <c r="K50" i="9"/>
  <c r="N50" i="9" s="1"/>
  <c r="K48" i="9"/>
  <c r="N48" i="9" s="1"/>
  <c r="M46" i="9"/>
  <c r="L46" i="9"/>
  <c r="J46" i="9"/>
  <c r="I46" i="9"/>
  <c r="H46" i="9"/>
  <c r="G46" i="9"/>
  <c r="F46" i="9"/>
  <c r="E46" i="9"/>
  <c r="D46" i="9"/>
  <c r="C46" i="9"/>
  <c r="B46" i="9"/>
  <c r="K45" i="9"/>
  <c r="N45" i="9" s="1"/>
  <c r="K44" i="9"/>
  <c r="N44" i="9" s="1"/>
  <c r="K43" i="9"/>
  <c r="N43" i="9" s="1"/>
  <c r="K42" i="9"/>
  <c r="K41" i="9"/>
  <c r="N41" i="9" s="1"/>
  <c r="K40" i="9"/>
  <c r="N40" i="9" s="1"/>
  <c r="E77" i="9" s="1"/>
  <c r="M38" i="9"/>
  <c r="L38" i="9"/>
  <c r="J38" i="9"/>
  <c r="I38" i="9"/>
  <c r="H38" i="9"/>
  <c r="G38" i="9"/>
  <c r="F38" i="9"/>
  <c r="E38" i="9"/>
  <c r="D38" i="9"/>
  <c r="C38" i="9"/>
  <c r="B38" i="9"/>
  <c r="M37" i="9"/>
  <c r="L37" i="9"/>
  <c r="J37" i="9"/>
  <c r="I37" i="9"/>
  <c r="H37" i="9"/>
  <c r="G37" i="9"/>
  <c r="F37" i="9"/>
  <c r="E37" i="9"/>
  <c r="D37" i="9"/>
  <c r="C37" i="9"/>
  <c r="B37" i="9"/>
  <c r="M35" i="9"/>
  <c r="L35" i="9"/>
  <c r="J35" i="9"/>
  <c r="I35" i="9"/>
  <c r="H35" i="9"/>
  <c r="G35" i="9"/>
  <c r="F35" i="9"/>
  <c r="E35" i="9"/>
  <c r="D35" i="9"/>
  <c r="C35" i="9"/>
  <c r="B35" i="9"/>
  <c r="K34" i="9"/>
  <c r="N34" i="9" s="1"/>
  <c r="K33" i="9"/>
  <c r="N33" i="9" s="1"/>
  <c r="K32" i="9"/>
  <c r="N32" i="9" s="1"/>
  <c r="K31" i="9"/>
  <c r="N31" i="9" s="1"/>
  <c r="K30" i="9"/>
  <c r="K67" i="9" s="1"/>
  <c r="K29" i="9"/>
  <c r="N29" i="9" s="1"/>
  <c r="K28" i="9"/>
  <c r="N28" i="9" s="1"/>
  <c r="K27" i="9"/>
  <c r="N27" i="9" s="1"/>
  <c r="K26" i="9"/>
  <c r="N26" i="9" s="1"/>
  <c r="K25" i="9"/>
  <c r="N25" i="9" s="1"/>
  <c r="K24" i="9"/>
  <c r="N24" i="9" s="1"/>
  <c r="K23" i="9"/>
  <c r="N23" i="9" s="1"/>
  <c r="K22" i="9"/>
  <c r="N22" i="9" s="1"/>
  <c r="K21" i="9"/>
  <c r="N21" i="9" s="1"/>
  <c r="K20" i="9"/>
  <c r="N20" i="9" s="1"/>
  <c r="M18" i="9"/>
  <c r="L18" i="9"/>
  <c r="J18" i="9"/>
  <c r="I18" i="9"/>
  <c r="H18" i="9"/>
  <c r="G18" i="9"/>
  <c r="F18" i="9"/>
  <c r="E18" i="9"/>
  <c r="D18" i="9"/>
  <c r="C18" i="9"/>
  <c r="B18" i="9"/>
  <c r="K17" i="9"/>
  <c r="N17" i="9" s="1"/>
  <c r="K16" i="9"/>
  <c r="K15" i="9"/>
  <c r="N15" i="9" s="1"/>
  <c r="K14" i="9"/>
  <c r="N14" i="9" s="1"/>
  <c r="K13" i="9"/>
  <c r="N13" i="9" s="1"/>
  <c r="K12" i="9"/>
  <c r="N12" i="9" s="1"/>
  <c r="K11" i="9"/>
  <c r="K10" i="9"/>
  <c r="K9" i="9"/>
  <c r="K61" i="9" s="1"/>
  <c r="K8" i="9"/>
  <c r="K7" i="9"/>
  <c r="N7" i="9" s="1"/>
  <c r="K6" i="9"/>
  <c r="K58" i="9" s="1"/>
  <c r="K5" i="9"/>
  <c r="N5" i="9" s="1"/>
  <c r="G118" i="13" l="1"/>
  <c r="G118" i="11"/>
  <c r="G157" i="13"/>
  <c r="G157" i="11"/>
  <c r="G165" i="13"/>
  <c r="G165" i="11"/>
  <c r="G148" i="13"/>
  <c r="G148" i="11"/>
  <c r="G161" i="13"/>
  <c r="G161" i="11"/>
  <c r="G138" i="13"/>
  <c r="G138" i="11"/>
  <c r="I91" i="9"/>
  <c r="G174" i="13"/>
  <c r="G174" i="11"/>
  <c r="G151" i="13"/>
  <c r="G151" i="11"/>
  <c r="G178" i="13"/>
  <c r="G178" i="11"/>
  <c r="K66" i="9"/>
  <c r="G152" i="13"/>
  <c r="G152" i="11"/>
  <c r="D223" i="10"/>
  <c r="F220" i="10"/>
  <c r="G170" i="13"/>
  <c r="G170" i="11"/>
  <c r="G129" i="13"/>
  <c r="G129" i="11"/>
  <c r="J92" i="9"/>
  <c r="M91" i="9" s="1"/>
  <c r="K71" i="9"/>
  <c r="N55" i="9"/>
  <c r="E76" i="9" s="1"/>
  <c r="J93" i="9"/>
  <c r="L90" i="9"/>
  <c r="M56" i="9"/>
  <c r="N64" i="9"/>
  <c r="C83" i="9" s="1"/>
  <c r="D83" i="9" s="1"/>
  <c r="L77" i="9"/>
  <c r="K60" i="9"/>
  <c r="K53" i="9"/>
  <c r="I92" i="9"/>
  <c r="I78" i="9"/>
  <c r="G133" i="11"/>
  <c r="G175" i="11"/>
  <c r="E218" i="10"/>
  <c r="E202" i="10"/>
  <c r="C179" i="10"/>
  <c r="C134" i="10"/>
  <c r="G134" i="13" s="1"/>
  <c r="C110" i="10"/>
  <c r="D182" i="10"/>
  <c r="C182" i="10" s="1"/>
  <c r="G182" i="13" s="1"/>
  <c r="D101" i="10"/>
  <c r="D106" i="10" s="1"/>
  <c r="F106" i="10" s="1"/>
  <c r="D108" i="10"/>
  <c r="D110" i="10" s="1"/>
  <c r="K24" i="10"/>
  <c r="C101" i="10"/>
  <c r="C106" i="10" s="1"/>
  <c r="J24" i="10"/>
  <c r="N6" i="9"/>
  <c r="N58" i="9" s="1"/>
  <c r="N37" i="9"/>
  <c r="E74" i="9" s="1"/>
  <c r="K55" i="9"/>
  <c r="J77" i="9" s="1"/>
  <c r="M77" i="9" s="1"/>
  <c r="N65" i="9"/>
  <c r="C75" i="9" s="1"/>
  <c r="D75" i="9" s="1"/>
  <c r="K69" i="9"/>
  <c r="E56" i="9"/>
  <c r="I56" i="9"/>
  <c r="C56" i="9"/>
  <c r="G56" i="9"/>
  <c r="K70" i="9"/>
  <c r="N69" i="9"/>
  <c r="C84" i="9" s="1"/>
  <c r="D84" i="9" s="1"/>
  <c r="K35" i="9"/>
  <c r="K38" i="9"/>
  <c r="D56" i="9"/>
  <c r="H56" i="9"/>
  <c r="L56" i="9"/>
  <c r="N10" i="9"/>
  <c r="N71" i="9" s="1"/>
  <c r="C82" i="9" s="1"/>
  <c r="D82" i="9" s="1"/>
  <c r="N8" i="9"/>
  <c r="N60" i="9" s="1"/>
  <c r="C81" i="9" s="1"/>
  <c r="D81" i="9" s="1"/>
  <c r="N16" i="9"/>
  <c r="N66" i="9" s="1"/>
  <c r="C85" i="9" s="1"/>
  <c r="D85" i="9" s="1"/>
  <c r="K18" i="9"/>
  <c r="K68" i="9"/>
  <c r="K62" i="9"/>
  <c r="J78" i="9" s="1"/>
  <c r="B56" i="9"/>
  <c r="F56" i="9"/>
  <c r="J56" i="9"/>
  <c r="N68" i="9"/>
  <c r="C88" i="9" s="1"/>
  <c r="D88" i="9" s="1"/>
  <c r="N59" i="9"/>
  <c r="C80" i="9" s="1"/>
  <c r="D80" i="9" s="1"/>
  <c r="N49" i="9"/>
  <c r="N53" i="9" s="1"/>
  <c r="K65" i="9"/>
  <c r="K37" i="9"/>
  <c r="J91" i="9" s="1"/>
  <c r="K59" i="9"/>
  <c r="K64" i="9"/>
  <c r="N30" i="9"/>
  <c r="N67" i="9" s="1"/>
  <c r="C87" i="9" s="1"/>
  <c r="D87" i="9" s="1"/>
  <c r="N9" i="9"/>
  <c r="N61" i="9" s="1"/>
  <c r="N11" i="9"/>
  <c r="N70" i="9" s="1"/>
  <c r="C79" i="9" s="1"/>
  <c r="D79" i="9" s="1"/>
  <c r="N42" i="9"/>
  <c r="K46" i="9"/>
  <c r="E220" i="10" l="1"/>
  <c r="E223" i="10" s="1"/>
  <c r="G179" i="11"/>
  <c r="G179" i="13"/>
  <c r="K77" i="9"/>
  <c r="I79" i="9"/>
  <c r="L78" i="9"/>
  <c r="K78" i="9"/>
  <c r="I93" i="9"/>
  <c r="K92" i="9"/>
  <c r="L91" i="9"/>
  <c r="M90" i="9"/>
  <c r="J94" i="9"/>
  <c r="M78" i="9"/>
  <c r="J79" i="9"/>
  <c r="J80" i="9" s="1"/>
  <c r="K91" i="9"/>
  <c r="G182" i="11"/>
  <c r="G134" i="11"/>
  <c r="N38" i="9"/>
  <c r="F77" i="9"/>
  <c r="K56" i="9"/>
  <c r="N18" i="9"/>
  <c r="N46" i="9"/>
  <c r="N62" i="9"/>
  <c r="C76" i="9" s="1"/>
  <c r="D76" i="9" s="1"/>
  <c r="N35" i="9"/>
  <c r="C74" i="9"/>
  <c r="K79" i="9" l="1"/>
  <c r="K80" i="9" s="1"/>
  <c r="I80" i="9"/>
  <c r="K93" i="9"/>
  <c r="K94" i="9" s="1"/>
  <c r="I94" i="9"/>
  <c r="E89" i="9"/>
  <c r="E92" i="9" s="1"/>
  <c r="N56" i="9"/>
  <c r="C89" i="9"/>
  <c r="D74" i="9"/>
  <c r="N72" i="9"/>
  <c r="D89" i="9" l="1"/>
  <c r="D92" i="9" s="1"/>
  <c r="C92" i="9"/>
  <c r="C108" i="9" s="1"/>
  <c r="C127" i="6"/>
  <c r="G127" i="10" s="1"/>
  <c r="C128" i="6"/>
  <c r="G128" i="10" s="1"/>
  <c r="D108" i="9" l="1"/>
  <c r="T142" i="6"/>
  <c r="V142" i="6" s="1"/>
  <c r="T143" i="6"/>
  <c r="V143" i="6" s="1"/>
  <c r="T144" i="6"/>
  <c r="V144" i="6" s="1"/>
  <c r="T141" i="6"/>
  <c r="V141" i="6" s="1"/>
  <c r="R145" i="6"/>
  <c r="S145" i="6"/>
  <c r="T145" i="6" l="1"/>
  <c r="W144" i="6"/>
  <c r="R135" i="6"/>
  <c r="C46" i="2" l="1"/>
  <c r="E218" i="6" l="1"/>
  <c r="E220" i="6"/>
  <c r="D244" i="6" l="1"/>
  <c r="E243" i="6"/>
  <c r="E242" i="6"/>
  <c r="E241" i="6"/>
  <c r="E240" i="6"/>
  <c r="E239" i="6"/>
  <c r="E238" i="6"/>
  <c r="D234" i="6"/>
  <c r="E233" i="6"/>
  <c r="E232" i="6"/>
  <c r="E231" i="6"/>
  <c r="E230" i="6"/>
  <c r="E229" i="6"/>
  <c r="E228" i="6"/>
  <c r="E221" i="6"/>
  <c r="D216" i="6"/>
  <c r="E215" i="6"/>
  <c r="E214" i="6"/>
  <c r="E213" i="6"/>
  <c r="E212" i="6"/>
  <c r="E211" i="6"/>
  <c r="E210" i="6"/>
  <c r="D209" i="6"/>
  <c r="E208" i="6"/>
  <c r="E207" i="6"/>
  <c r="E206" i="6"/>
  <c r="E205" i="6"/>
  <c r="E204" i="6"/>
  <c r="E203" i="6"/>
  <c r="E202" i="6"/>
  <c r="D200" i="6"/>
  <c r="E199" i="6"/>
  <c r="E198" i="6"/>
  <c r="E197" i="6"/>
  <c r="E196" i="6"/>
  <c r="E194" i="6"/>
  <c r="D193" i="6"/>
  <c r="D195" i="6" s="1"/>
  <c r="D201" i="6" s="1"/>
  <c r="E192" i="6"/>
  <c r="E191" i="6"/>
  <c r="E190" i="6"/>
  <c r="E189" i="6"/>
  <c r="D188" i="6"/>
  <c r="E187" i="6"/>
  <c r="E186" i="6"/>
  <c r="E185" i="6"/>
  <c r="D187" i="8"/>
  <c r="E219" i="8"/>
  <c r="E218" i="8"/>
  <c r="D215" i="8"/>
  <c r="E214" i="8"/>
  <c r="E213" i="8"/>
  <c r="E212" i="8"/>
  <c r="E211" i="8"/>
  <c r="E210" i="8"/>
  <c r="E209" i="8"/>
  <c r="D208" i="8"/>
  <c r="D216" i="8" s="1"/>
  <c r="E207" i="8"/>
  <c r="E206" i="8"/>
  <c r="E205" i="8"/>
  <c r="E204" i="8"/>
  <c r="E203" i="8"/>
  <c r="E202" i="8"/>
  <c r="E201" i="8"/>
  <c r="D199" i="8"/>
  <c r="E198" i="8"/>
  <c r="E197" i="8"/>
  <c r="E196" i="8"/>
  <c r="E195" i="8"/>
  <c r="E193" i="8"/>
  <c r="D192" i="8"/>
  <c r="D194" i="8" s="1"/>
  <c r="D200" i="8" s="1"/>
  <c r="E191" i="8"/>
  <c r="E190" i="8"/>
  <c r="E189" i="8"/>
  <c r="E188" i="8"/>
  <c r="E186" i="8"/>
  <c r="E185" i="8"/>
  <c r="E184" i="8"/>
  <c r="D242" i="8"/>
  <c r="E241" i="8"/>
  <c r="E240" i="8"/>
  <c r="E239" i="8"/>
  <c r="E238" i="8"/>
  <c r="E237" i="8"/>
  <c r="E236" i="8"/>
  <c r="D232" i="8"/>
  <c r="E231" i="8"/>
  <c r="E230" i="8"/>
  <c r="E229" i="8"/>
  <c r="E228" i="8"/>
  <c r="E227" i="8"/>
  <c r="E226" i="8"/>
  <c r="D217" i="8" l="1"/>
  <c r="D220" i="8" s="1"/>
  <c r="E187" i="8"/>
  <c r="E192" i="8"/>
  <c r="E199" i="8"/>
  <c r="E208" i="8"/>
  <c r="E215" i="8"/>
  <c r="E244" i="6"/>
  <c r="E193" i="6"/>
  <c r="E195" i="6" s="1"/>
  <c r="E216" i="6"/>
  <c r="E234" i="6"/>
  <c r="E200" i="6"/>
  <c r="D217" i="6"/>
  <c r="D219" i="6" s="1"/>
  <c r="E188" i="6"/>
  <c r="E209" i="6"/>
  <c r="E217" i="6" s="1"/>
  <c r="E194" i="8"/>
  <c r="E200" i="8" s="1"/>
  <c r="E242" i="8"/>
  <c r="E232" i="8"/>
  <c r="E105" i="8"/>
  <c r="E109" i="8" s="1"/>
  <c r="E99" i="8"/>
  <c r="E92" i="8"/>
  <c r="E74" i="8"/>
  <c r="E66" i="8"/>
  <c r="E53" i="8"/>
  <c r="E51" i="8"/>
  <c r="E36" i="8"/>
  <c r="E28" i="8"/>
  <c r="E24" i="8"/>
  <c r="E14" i="8"/>
  <c r="D105" i="8"/>
  <c r="D109" i="8" s="1"/>
  <c r="C105" i="8"/>
  <c r="C109" i="8" s="1"/>
  <c r="D99" i="8"/>
  <c r="C99" i="8"/>
  <c r="D92" i="8"/>
  <c r="C92" i="8"/>
  <c r="D74" i="8"/>
  <c r="C74" i="8"/>
  <c r="D66" i="8"/>
  <c r="C66" i="8"/>
  <c r="D53" i="8"/>
  <c r="C53" i="8"/>
  <c r="D51" i="8"/>
  <c r="C51" i="8"/>
  <c r="D36" i="8"/>
  <c r="C36" i="8"/>
  <c r="D28" i="8"/>
  <c r="C28" i="8"/>
  <c r="D24" i="8"/>
  <c r="C24" i="8"/>
  <c r="O19" i="8"/>
  <c r="D14" i="8"/>
  <c r="N21" i="8" s="1"/>
  <c r="C14" i="8"/>
  <c r="M22" i="8" s="1"/>
  <c r="C242" i="8"/>
  <c r="C232" i="8"/>
  <c r="C215" i="8"/>
  <c r="C208" i="8"/>
  <c r="C199" i="8"/>
  <c r="C192" i="8"/>
  <c r="C194" i="8" s="1"/>
  <c r="C187" i="8"/>
  <c r="C179" i="8"/>
  <c r="C178" i="8"/>
  <c r="F176" i="8"/>
  <c r="E176" i="8"/>
  <c r="D176" i="8"/>
  <c r="C175" i="8"/>
  <c r="C174" i="8"/>
  <c r="F173" i="8"/>
  <c r="E173" i="8"/>
  <c r="D173" i="8"/>
  <c r="F172" i="8"/>
  <c r="E172" i="8"/>
  <c r="D172" i="8"/>
  <c r="C171" i="8"/>
  <c r="C170" i="8"/>
  <c r="C169" i="8"/>
  <c r="F168" i="8"/>
  <c r="E168" i="8"/>
  <c r="D168" i="8"/>
  <c r="C167" i="8"/>
  <c r="C166" i="8"/>
  <c r="C165" i="8"/>
  <c r="C164" i="8"/>
  <c r="F163" i="8"/>
  <c r="E163" i="8"/>
  <c r="D163" i="8"/>
  <c r="C162" i="8"/>
  <c r="C161" i="8"/>
  <c r="C160" i="8"/>
  <c r="F159" i="8"/>
  <c r="E159" i="8"/>
  <c r="D159" i="8"/>
  <c r="C158" i="8"/>
  <c r="C157" i="8"/>
  <c r="C156" i="8"/>
  <c r="F155" i="8"/>
  <c r="E155" i="8"/>
  <c r="D155" i="8"/>
  <c r="C154" i="8"/>
  <c r="C153" i="8"/>
  <c r="C152" i="8"/>
  <c r="C151" i="8"/>
  <c r="F149" i="8"/>
  <c r="E149" i="8"/>
  <c r="D149" i="8"/>
  <c r="C148" i="8"/>
  <c r="C147" i="8"/>
  <c r="F146" i="8"/>
  <c r="E146" i="8"/>
  <c r="D146" i="8"/>
  <c r="C145" i="8"/>
  <c r="C144" i="8"/>
  <c r="C143" i="8"/>
  <c r="C142" i="8"/>
  <c r="C141" i="8"/>
  <c r="C140" i="8"/>
  <c r="C139" i="8"/>
  <c r="C138" i="8"/>
  <c r="C137" i="8"/>
  <c r="F136" i="8"/>
  <c r="E136" i="8"/>
  <c r="D136" i="8"/>
  <c r="C135" i="8"/>
  <c r="C134" i="8"/>
  <c r="C133" i="8"/>
  <c r="F131" i="8"/>
  <c r="E131" i="8"/>
  <c r="D131" i="8"/>
  <c r="C130" i="8"/>
  <c r="C129" i="8"/>
  <c r="F128" i="8"/>
  <c r="E128" i="8"/>
  <c r="D128" i="8"/>
  <c r="C127" i="8"/>
  <c r="C126" i="8"/>
  <c r="C125" i="8"/>
  <c r="C124" i="8"/>
  <c r="C123" i="8"/>
  <c r="C122" i="8"/>
  <c r="C121" i="8"/>
  <c r="C120" i="8"/>
  <c r="C119" i="8"/>
  <c r="F118" i="8"/>
  <c r="E118" i="8"/>
  <c r="D118" i="8"/>
  <c r="C117" i="8"/>
  <c r="C116" i="8"/>
  <c r="C115" i="8"/>
  <c r="L24" i="8"/>
  <c r="Q25" i="8" s="1"/>
  <c r="Q22" i="8"/>
  <c r="Q18" i="8"/>
  <c r="P18" i="8"/>
  <c r="Q16" i="8"/>
  <c r="P16" i="8"/>
  <c r="P15" i="8"/>
  <c r="E201" i="6" l="1"/>
  <c r="E219" i="6" s="1"/>
  <c r="E216" i="8"/>
  <c r="E217" i="8" s="1"/>
  <c r="E220" i="8" s="1"/>
  <c r="E93" i="8"/>
  <c r="E100" i="8" s="1"/>
  <c r="E108" i="8" s="1"/>
  <c r="E25" i="8"/>
  <c r="E107" i="8" s="1"/>
  <c r="D150" i="8"/>
  <c r="N25" i="8"/>
  <c r="M16" i="8"/>
  <c r="C216" i="8"/>
  <c r="C173" i="8"/>
  <c r="M25" i="8"/>
  <c r="D25" i="8"/>
  <c r="D107" i="8" s="1"/>
  <c r="C25" i="8"/>
  <c r="C107" i="8" s="1"/>
  <c r="C118" i="8"/>
  <c r="C155" i="8"/>
  <c r="E150" i="8"/>
  <c r="C200" i="8"/>
  <c r="C217" i="8" s="1"/>
  <c r="C220" i="8" s="1"/>
  <c r="N16" i="8"/>
  <c r="N18" i="8"/>
  <c r="N20" i="8"/>
  <c r="F150" i="8"/>
  <c r="C176" i="8"/>
  <c r="N17" i="8"/>
  <c r="N19" i="8"/>
  <c r="N22" i="8"/>
  <c r="N15" i="8"/>
  <c r="C136" i="8"/>
  <c r="C149" i="8"/>
  <c r="C163" i="8"/>
  <c r="C128" i="8"/>
  <c r="C159" i="8"/>
  <c r="D93" i="8"/>
  <c r="D100" i="8" s="1"/>
  <c r="D108" i="8" s="1"/>
  <c r="D110" i="8" s="1"/>
  <c r="F132" i="8"/>
  <c r="C172" i="8"/>
  <c r="C93" i="8"/>
  <c r="C100" i="8" s="1"/>
  <c r="C108" i="8" s="1"/>
  <c r="O17" i="8"/>
  <c r="O21" i="8"/>
  <c r="O25" i="8"/>
  <c r="O22" i="8"/>
  <c r="O20" i="8"/>
  <c r="O18" i="8"/>
  <c r="O16" i="8"/>
  <c r="O15" i="8"/>
  <c r="P25" i="8"/>
  <c r="P22" i="8"/>
  <c r="P21" i="8"/>
  <c r="P17" i="8"/>
  <c r="P19" i="8"/>
  <c r="P24" i="8" s="1"/>
  <c r="P20" i="8"/>
  <c r="E177" i="8"/>
  <c r="E180" i="8" s="1"/>
  <c r="D177" i="8"/>
  <c r="Q21" i="8"/>
  <c r="Q19" i="8"/>
  <c r="Q17" i="8"/>
  <c r="Q15" i="8"/>
  <c r="Q20" i="8"/>
  <c r="M21" i="8"/>
  <c r="M19" i="8"/>
  <c r="M17" i="8"/>
  <c r="M15" i="8"/>
  <c r="M18" i="8"/>
  <c r="M20" i="8"/>
  <c r="C131" i="8"/>
  <c r="D132" i="8"/>
  <c r="C146" i="8"/>
  <c r="E132" i="8"/>
  <c r="C168" i="8"/>
  <c r="F177" i="8"/>
  <c r="F180" i="8" s="1"/>
  <c r="E101" i="8" l="1"/>
  <c r="E106" i="8" s="1"/>
  <c r="E110" i="8"/>
  <c r="C101" i="8"/>
  <c r="C106" i="8" s="1"/>
  <c r="C110" i="8"/>
  <c r="N24" i="8"/>
  <c r="C150" i="8"/>
  <c r="C132" i="8"/>
  <c r="D101" i="8"/>
  <c r="D106" i="8" s="1"/>
  <c r="M24" i="8"/>
  <c r="Q24" i="8"/>
  <c r="C177" i="8"/>
  <c r="D180" i="8"/>
  <c r="C180" i="8" s="1"/>
  <c r="O24" i="8"/>
  <c r="U11" i="6"/>
  <c r="F106" i="8" l="1"/>
  <c r="M105" i="6"/>
  <c r="M109" i="6" s="1"/>
  <c r="L105" i="6"/>
  <c r="L109" i="6" s="1"/>
  <c r="M99" i="6"/>
  <c r="L99" i="6"/>
  <c r="M92" i="6"/>
  <c r="L92" i="6"/>
  <c r="M74" i="6"/>
  <c r="L74" i="6"/>
  <c r="M66" i="6"/>
  <c r="L66" i="6"/>
  <c r="M53" i="6"/>
  <c r="L53" i="6"/>
  <c r="M51" i="6"/>
  <c r="L51" i="6"/>
  <c r="M36" i="6"/>
  <c r="L36" i="6"/>
  <c r="M28" i="6"/>
  <c r="L28" i="6"/>
  <c r="M24" i="6"/>
  <c r="L24" i="6"/>
  <c r="M14" i="6"/>
  <c r="L14" i="6"/>
  <c r="L25" i="6" s="1"/>
  <c r="L107" i="6" s="1"/>
  <c r="T9" i="6"/>
  <c r="T10" i="6"/>
  <c r="T11" i="6"/>
  <c r="T12" i="6"/>
  <c r="T13" i="6"/>
  <c r="T15" i="6"/>
  <c r="T16" i="6"/>
  <c r="T17" i="6"/>
  <c r="T18" i="6"/>
  <c r="T19" i="6"/>
  <c r="T20" i="6"/>
  <c r="T21" i="6"/>
  <c r="T22" i="6"/>
  <c r="T23" i="6"/>
  <c r="T26" i="6"/>
  <c r="T27" i="6"/>
  <c r="T29" i="6"/>
  <c r="T30" i="6"/>
  <c r="T31" i="6"/>
  <c r="T32" i="6"/>
  <c r="T33" i="6"/>
  <c r="T34" i="6"/>
  <c r="T35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2" i="6"/>
  <c r="T54" i="6"/>
  <c r="T55" i="6"/>
  <c r="T56" i="6"/>
  <c r="T57" i="6"/>
  <c r="T58" i="6"/>
  <c r="T59" i="6"/>
  <c r="T60" i="6"/>
  <c r="T61" i="6"/>
  <c r="T62" i="6"/>
  <c r="T63" i="6"/>
  <c r="T64" i="6"/>
  <c r="T65" i="6"/>
  <c r="T67" i="6"/>
  <c r="T68" i="6"/>
  <c r="T69" i="6"/>
  <c r="T70" i="6"/>
  <c r="T71" i="6"/>
  <c r="T72" i="6"/>
  <c r="T73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4" i="6"/>
  <c r="T95" i="6"/>
  <c r="T96" i="6"/>
  <c r="T97" i="6"/>
  <c r="T98" i="6"/>
  <c r="T102" i="6"/>
  <c r="T103" i="6"/>
  <c r="T104" i="6"/>
  <c r="T8" i="6"/>
  <c r="Q9" i="6"/>
  <c r="Q10" i="6"/>
  <c r="Q11" i="6"/>
  <c r="Q12" i="6"/>
  <c r="Q13" i="6"/>
  <c r="Q15" i="6"/>
  <c r="Q16" i="6"/>
  <c r="Q17" i="6"/>
  <c r="Q18" i="6"/>
  <c r="Q19" i="6"/>
  <c r="Q20" i="6"/>
  <c r="Q21" i="6"/>
  <c r="Q22" i="6"/>
  <c r="Q23" i="6"/>
  <c r="Q26" i="6"/>
  <c r="Q27" i="6"/>
  <c r="Q29" i="6"/>
  <c r="Q30" i="6"/>
  <c r="Q31" i="6"/>
  <c r="Q32" i="6"/>
  <c r="Q33" i="6"/>
  <c r="Q34" i="6"/>
  <c r="Q35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2" i="6"/>
  <c r="Q54" i="6"/>
  <c r="Q55" i="6"/>
  <c r="Q56" i="6"/>
  <c r="Q57" i="6"/>
  <c r="Q58" i="6"/>
  <c r="Q59" i="6"/>
  <c r="Q60" i="6"/>
  <c r="Q61" i="6"/>
  <c r="Q62" i="6"/>
  <c r="Q63" i="6"/>
  <c r="Q64" i="6"/>
  <c r="Q65" i="6"/>
  <c r="Q67" i="6"/>
  <c r="Q68" i="6"/>
  <c r="Q69" i="6"/>
  <c r="Q70" i="6"/>
  <c r="Q71" i="6"/>
  <c r="Q72" i="6"/>
  <c r="Q73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4" i="6"/>
  <c r="Q95" i="6"/>
  <c r="Q96" i="6"/>
  <c r="Q97" i="6"/>
  <c r="Q98" i="6"/>
  <c r="Q102" i="6"/>
  <c r="Q103" i="6"/>
  <c r="Q104" i="6"/>
  <c r="Q8" i="6"/>
  <c r="S105" i="6"/>
  <c r="S99" i="6"/>
  <c r="S92" i="6"/>
  <c r="S74" i="6"/>
  <c r="S66" i="6"/>
  <c r="S53" i="6"/>
  <c r="S51" i="6"/>
  <c r="S36" i="6"/>
  <c r="S28" i="6"/>
  <c r="S24" i="6"/>
  <c r="S14" i="6"/>
  <c r="P105" i="6"/>
  <c r="P99" i="6"/>
  <c r="P92" i="6"/>
  <c r="P74" i="6"/>
  <c r="P66" i="6"/>
  <c r="P53" i="6"/>
  <c r="P51" i="6"/>
  <c r="P36" i="6"/>
  <c r="P28" i="6"/>
  <c r="P24" i="6"/>
  <c r="P14" i="6"/>
  <c r="S93" i="6" l="1"/>
  <c r="S100" i="6" s="1"/>
  <c r="M25" i="6"/>
  <c r="M107" i="6" s="1"/>
  <c r="N107" i="6" s="1"/>
  <c r="S25" i="6"/>
  <c r="L93" i="6"/>
  <c r="L100" i="6" s="1"/>
  <c r="L108" i="6" s="1"/>
  <c r="M93" i="6"/>
  <c r="M100" i="6" s="1"/>
  <c r="P25" i="6"/>
  <c r="P93" i="6"/>
  <c r="P100" i="6" s="1"/>
  <c r="P101" i="6" s="1"/>
  <c r="P106" i="6" s="1"/>
  <c r="L110" i="6" l="1"/>
  <c r="M101" i="6"/>
  <c r="M106" i="6" s="1"/>
  <c r="M108" i="6"/>
  <c r="M110" i="6" s="1"/>
  <c r="S101" i="6"/>
  <c r="S106" i="6" s="1"/>
  <c r="L101" i="6"/>
  <c r="L106" i="6" s="1"/>
  <c r="N108" i="6" l="1"/>
  <c r="AM15" i="6"/>
  <c r="AN15" i="6"/>
  <c r="AO15" i="6"/>
  <c r="AP15" i="6"/>
  <c r="AQ15" i="6"/>
  <c r="AR15" i="6"/>
  <c r="AS15" i="6"/>
  <c r="AT15" i="6"/>
  <c r="AU15" i="6"/>
  <c r="AV15" i="6"/>
  <c r="AW15" i="6"/>
  <c r="AM16" i="6"/>
  <c r="AN16" i="6"/>
  <c r="AO16" i="6"/>
  <c r="AP16" i="6"/>
  <c r="AQ16" i="6"/>
  <c r="AR16" i="6"/>
  <c r="AS16" i="6"/>
  <c r="AT16" i="6"/>
  <c r="AU16" i="6"/>
  <c r="AV16" i="6"/>
  <c r="AW16" i="6"/>
  <c r="AM17" i="6"/>
  <c r="AN17" i="6"/>
  <c r="AO17" i="6"/>
  <c r="AP17" i="6"/>
  <c r="AQ17" i="6"/>
  <c r="AR17" i="6"/>
  <c r="AS17" i="6"/>
  <c r="AT17" i="6"/>
  <c r="AU17" i="6"/>
  <c r="AV17" i="6"/>
  <c r="AW17" i="6"/>
  <c r="AM18" i="6"/>
  <c r="AN18" i="6"/>
  <c r="AO18" i="6"/>
  <c r="AP18" i="6"/>
  <c r="AQ18" i="6"/>
  <c r="AR18" i="6"/>
  <c r="AS18" i="6"/>
  <c r="AT18" i="6"/>
  <c r="AU18" i="6"/>
  <c r="AV18" i="6"/>
  <c r="AW18" i="6"/>
  <c r="AM19" i="6"/>
  <c r="AN19" i="6"/>
  <c r="AO19" i="6"/>
  <c r="AP19" i="6"/>
  <c r="AQ19" i="6"/>
  <c r="AR19" i="6"/>
  <c r="AS19" i="6"/>
  <c r="AT19" i="6"/>
  <c r="AU19" i="6"/>
  <c r="AV19" i="6"/>
  <c r="AW19" i="6"/>
  <c r="AM20" i="6"/>
  <c r="AN20" i="6"/>
  <c r="AO20" i="6"/>
  <c r="AP20" i="6"/>
  <c r="AQ20" i="6"/>
  <c r="AR20" i="6"/>
  <c r="AS20" i="6"/>
  <c r="AT20" i="6"/>
  <c r="AU20" i="6"/>
  <c r="AV20" i="6"/>
  <c r="AW20" i="6"/>
  <c r="AM21" i="6"/>
  <c r="AN21" i="6"/>
  <c r="AO21" i="6"/>
  <c r="AP21" i="6"/>
  <c r="AQ21" i="6"/>
  <c r="AR21" i="6"/>
  <c r="AS21" i="6"/>
  <c r="AT21" i="6"/>
  <c r="AU21" i="6"/>
  <c r="AV21" i="6"/>
  <c r="AW21" i="6"/>
  <c r="AM22" i="6"/>
  <c r="AN22" i="6"/>
  <c r="AO22" i="6"/>
  <c r="AP22" i="6"/>
  <c r="AQ22" i="6"/>
  <c r="AR22" i="6"/>
  <c r="AS22" i="6"/>
  <c r="AT22" i="6"/>
  <c r="AU22" i="6"/>
  <c r="AV22" i="6"/>
  <c r="AW22" i="6"/>
  <c r="C46" i="7"/>
  <c r="AT24" i="6" l="1"/>
  <c r="AP24" i="6"/>
  <c r="AM24" i="6"/>
  <c r="AV24" i="6"/>
  <c r="AR24" i="6"/>
  <c r="AU24" i="6"/>
  <c r="AQ24" i="6"/>
  <c r="AW24" i="6"/>
  <c r="AS24" i="6"/>
  <c r="AO24" i="6"/>
  <c r="AN24" i="6"/>
  <c r="I120" i="6"/>
  <c r="H120" i="6"/>
  <c r="J119" i="6"/>
  <c r="I116" i="6"/>
  <c r="H116" i="6"/>
  <c r="J115" i="6"/>
  <c r="G97" i="6" l="1"/>
  <c r="J97" i="6"/>
  <c r="J98" i="6"/>
  <c r="K96" i="6"/>
  <c r="G104" i="6"/>
  <c r="G103" i="6"/>
  <c r="G102" i="6"/>
  <c r="G98" i="6"/>
  <c r="G96" i="6"/>
  <c r="G95" i="6"/>
  <c r="G94" i="6"/>
  <c r="I24" i="6"/>
  <c r="T24" i="6" s="1"/>
  <c r="I14" i="6"/>
  <c r="H24" i="6"/>
  <c r="H14" i="6"/>
  <c r="F24" i="6"/>
  <c r="Q24" i="6" s="1"/>
  <c r="F14" i="6"/>
  <c r="E24" i="6"/>
  <c r="E14" i="6"/>
  <c r="K23" i="6"/>
  <c r="J23" i="6"/>
  <c r="G23" i="6"/>
  <c r="K22" i="6"/>
  <c r="J22" i="6"/>
  <c r="G22" i="6"/>
  <c r="K21" i="6"/>
  <c r="J21" i="6"/>
  <c r="G21" i="6"/>
  <c r="K20" i="6"/>
  <c r="J20" i="6"/>
  <c r="G20" i="6"/>
  <c r="K19" i="6"/>
  <c r="J19" i="6"/>
  <c r="G19" i="6"/>
  <c r="K18" i="6"/>
  <c r="J18" i="6"/>
  <c r="G18" i="6"/>
  <c r="K17" i="6"/>
  <c r="J17" i="6"/>
  <c r="G17" i="6"/>
  <c r="K16" i="6"/>
  <c r="J16" i="6"/>
  <c r="G16" i="6"/>
  <c r="K15" i="6"/>
  <c r="J15" i="6"/>
  <c r="G15" i="6"/>
  <c r="K13" i="6"/>
  <c r="J13" i="6"/>
  <c r="G13" i="6"/>
  <c r="K12" i="6"/>
  <c r="J12" i="6"/>
  <c r="G12" i="6"/>
  <c r="K11" i="6"/>
  <c r="J11" i="6"/>
  <c r="G11" i="6"/>
  <c r="K10" i="6"/>
  <c r="J10" i="6"/>
  <c r="G10" i="6"/>
  <c r="K9" i="6"/>
  <c r="J9" i="6"/>
  <c r="G9" i="6"/>
  <c r="K8" i="6"/>
  <c r="J8" i="6"/>
  <c r="G8" i="6"/>
  <c r="AJ15" i="6" l="1"/>
  <c r="T14" i="6"/>
  <c r="AG15" i="6"/>
  <c r="Q14" i="6"/>
  <c r="AF16" i="6"/>
  <c r="AF18" i="6"/>
  <c r="AF20" i="6"/>
  <c r="AF22" i="6"/>
  <c r="AF15" i="6"/>
  <c r="AF19" i="6"/>
  <c r="AF21" i="6"/>
  <c r="AF17" i="6"/>
  <c r="AI19" i="6"/>
  <c r="AI21" i="6"/>
  <c r="AI15" i="6"/>
  <c r="AI16" i="6"/>
  <c r="AI18" i="6"/>
  <c r="AI20" i="6"/>
  <c r="AI22" i="6"/>
  <c r="AI17" i="6"/>
  <c r="AJ16" i="6"/>
  <c r="AJ17" i="6"/>
  <c r="AJ18" i="6"/>
  <c r="AJ19" i="6"/>
  <c r="AJ20" i="6"/>
  <c r="AJ21" i="6"/>
  <c r="AJ22" i="6"/>
  <c r="AG18" i="6"/>
  <c r="AG22" i="6"/>
  <c r="AG17" i="6"/>
  <c r="AG21" i="6"/>
  <c r="AG19" i="6"/>
  <c r="AG16" i="6"/>
  <c r="AG20" i="6"/>
  <c r="F25" i="6"/>
  <c r="E25" i="6"/>
  <c r="I25" i="6"/>
  <c r="H25" i="6"/>
  <c r="J24" i="6"/>
  <c r="J14" i="6"/>
  <c r="AK15" i="6" s="1"/>
  <c r="K24" i="6"/>
  <c r="K14" i="6"/>
  <c r="G24" i="6"/>
  <c r="G14" i="6"/>
  <c r="I107" i="6" l="1"/>
  <c r="T25" i="6"/>
  <c r="F107" i="6"/>
  <c r="Q25" i="6"/>
  <c r="AI24" i="6"/>
  <c r="AF24" i="6"/>
  <c r="AJ24" i="6"/>
  <c r="AK16" i="6"/>
  <c r="AK17" i="6"/>
  <c r="AK18" i="6"/>
  <c r="AK19" i="6"/>
  <c r="AK20" i="6"/>
  <c r="AK21" i="6"/>
  <c r="AK22" i="6"/>
  <c r="AH19" i="6"/>
  <c r="AH21" i="6"/>
  <c r="AH20" i="6"/>
  <c r="AH18" i="6"/>
  <c r="AH22" i="6"/>
  <c r="AH16" i="6"/>
  <c r="AH15" i="6"/>
  <c r="AH17" i="6"/>
  <c r="G25" i="6"/>
  <c r="AL15" i="6"/>
  <c r="AL19" i="6"/>
  <c r="AL16" i="6"/>
  <c r="AL18" i="6"/>
  <c r="AL22" i="6"/>
  <c r="AL21" i="6"/>
  <c r="AL20" i="6"/>
  <c r="AL17" i="6"/>
  <c r="AG24" i="6"/>
  <c r="J25" i="6"/>
  <c r="K25" i="6"/>
  <c r="K107" i="6" s="1"/>
  <c r="AH24" i="6" l="1"/>
  <c r="AK24" i="6"/>
  <c r="AL24" i="6"/>
  <c r="M22" i="7"/>
  <c r="M43" i="7" s="1"/>
  <c r="M21" i="7"/>
  <c r="M19" i="7"/>
  <c r="M16" i="7"/>
  <c r="M12" i="7"/>
  <c r="M11" i="7"/>
  <c r="M10" i="7"/>
  <c r="M9" i="7"/>
  <c r="M8" i="7"/>
  <c r="M6" i="7"/>
  <c r="M5" i="7"/>
  <c r="J22" i="7"/>
  <c r="J21" i="7"/>
  <c r="J19" i="7"/>
  <c r="J16" i="7"/>
  <c r="J12" i="7"/>
  <c r="J11" i="7"/>
  <c r="J10" i="7"/>
  <c r="J9" i="7"/>
  <c r="J8" i="7"/>
  <c r="J6" i="7"/>
  <c r="J5" i="7"/>
  <c r="G22" i="7"/>
  <c r="G23" i="7" s="1"/>
  <c r="G21" i="7"/>
  <c r="G19" i="7"/>
  <c r="G16" i="7"/>
  <c r="G12" i="7"/>
  <c r="G37" i="7" s="1"/>
  <c r="G11" i="7"/>
  <c r="G10" i="7"/>
  <c r="G9" i="7"/>
  <c r="G8" i="7"/>
  <c r="G6" i="7"/>
  <c r="G5" i="7"/>
  <c r="G7" i="7" s="1"/>
  <c r="G36" i="7" s="1"/>
  <c r="D22" i="7"/>
  <c r="D43" i="7" s="1"/>
  <c r="D21" i="7"/>
  <c r="D23" i="7" s="1"/>
  <c r="D16" i="7"/>
  <c r="D12" i="7"/>
  <c r="D37" i="7" s="1"/>
  <c r="D11" i="7"/>
  <c r="D10" i="7"/>
  <c r="D9" i="7"/>
  <c r="D8" i="7"/>
  <c r="D6" i="7"/>
  <c r="D5" i="7"/>
  <c r="D7" i="7" s="1"/>
  <c r="D36" i="7" s="1"/>
  <c r="J37" i="7"/>
  <c r="G34" i="7"/>
  <c r="G35" i="7" s="1"/>
  <c r="L31" i="7"/>
  <c r="I31" i="7"/>
  <c r="F31" i="7"/>
  <c r="C31" i="7"/>
  <c r="N23" i="7"/>
  <c r="K23" i="7"/>
  <c r="H23" i="7"/>
  <c r="E23" i="7"/>
  <c r="J43" i="7"/>
  <c r="D19" i="7"/>
  <c r="N14" i="7"/>
  <c r="K14" i="7"/>
  <c r="H14" i="7"/>
  <c r="E14" i="7"/>
  <c r="M37" i="7"/>
  <c r="N7" i="7"/>
  <c r="N18" i="7" s="1"/>
  <c r="K7" i="7"/>
  <c r="K18" i="7" s="1"/>
  <c r="J18" i="7" s="1"/>
  <c r="J20" i="7" s="1"/>
  <c r="H7" i="7"/>
  <c r="H18" i="7" s="1"/>
  <c r="G18" i="7" s="1"/>
  <c r="G20" i="7" s="1"/>
  <c r="E7" i="7"/>
  <c r="E18" i="7" s="1"/>
  <c r="G43" i="7" l="1"/>
  <c r="J23" i="7"/>
  <c r="M7" i="7"/>
  <c r="M36" i="7" s="1"/>
  <c r="J7" i="7"/>
  <c r="J36" i="7" s="1"/>
  <c r="M23" i="7"/>
  <c r="O23" i="7"/>
  <c r="N20" i="7"/>
  <c r="M18" i="7"/>
  <c r="M20" i="7" s="1"/>
  <c r="N15" i="7"/>
  <c r="N17" i="7" s="1"/>
  <c r="N24" i="7" s="1"/>
  <c r="N26" i="7" s="1"/>
  <c r="M14" i="7"/>
  <c r="M15" i="7" s="1"/>
  <c r="M17" i="7" s="1"/>
  <c r="J14" i="7"/>
  <c r="J15" i="7" s="1"/>
  <c r="J17" i="7" s="1"/>
  <c r="K15" i="7"/>
  <c r="G14" i="7"/>
  <c r="G38" i="7" s="1"/>
  <c r="H15" i="7"/>
  <c r="H17" i="7" s="1"/>
  <c r="E15" i="7"/>
  <c r="G15" i="7"/>
  <c r="G17" i="7" s="1"/>
  <c r="G24" i="7" s="1"/>
  <c r="G26" i="7" s="1"/>
  <c r="D14" i="7"/>
  <c r="D15" i="7" s="1"/>
  <c r="D17" i="7" s="1"/>
  <c r="H20" i="7"/>
  <c r="K20" i="7"/>
  <c r="E20" i="7"/>
  <c r="D18" i="7"/>
  <c r="J38" i="7"/>
  <c r="A33" i="7"/>
  <c r="D105" i="6"/>
  <c r="D109" i="6" s="1"/>
  <c r="C105" i="6"/>
  <c r="C109" i="6" s="1"/>
  <c r="D99" i="6"/>
  <c r="C99" i="6"/>
  <c r="D92" i="6"/>
  <c r="C92" i="6"/>
  <c r="D74" i="6"/>
  <c r="C74" i="6"/>
  <c r="D66" i="6"/>
  <c r="C66" i="6"/>
  <c r="D53" i="6"/>
  <c r="C53" i="6"/>
  <c r="D51" i="6"/>
  <c r="C51" i="6"/>
  <c r="D36" i="6"/>
  <c r="C36" i="6"/>
  <c r="D28" i="6"/>
  <c r="C28" i="6"/>
  <c r="D24" i="6"/>
  <c r="C24" i="6"/>
  <c r="D14" i="6"/>
  <c r="AB15" i="6" s="1"/>
  <c r="AA15" i="6"/>
  <c r="Z16" i="6"/>
  <c r="X15" i="6"/>
  <c r="C14" i="6"/>
  <c r="W16" i="6" s="1"/>
  <c r="Z15" i="6"/>
  <c r="V24" i="6"/>
  <c r="C244" i="6"/>
  <c r="C234" i="6"/>
  <c r="C216" i="6"/>
  <c r="C209" i="6"/>
  <c r="C200" i="6"/>
  <c r="C193" i="6"/>
  <c r="C195" i="6" s="1"/>
  <c r="C188" i="6"/>
  <c r="C180" i="6"/>
  <c r="C179" i="6"/>
  <c r="F177" i="6"/>
  <c r="E177" i="6"/>
  <c r="D177" i="6"/>
  <c r="C176" i="6"/>
  <c r="C175" i="6"/>
  <c r="F174" i="6"/>
  <c r="E174" i="6"/>
  <c r="D174" i="6"/>
  <c r="F173" i="6"/>
  <c r="E173" i="6"/>
  <c r="D173" i="6"/>
  <c r="C172" i="6"/>
  <c r="C171" i="6"/>
  <c r="C170" i="6"/>
  <c r="F169" i="6"/>
  <c r="E169" i="6"/>
  <c r="D169" i="6"/>
  <c r="C168" i="6"/>
  <c r="C167" i="6"/>
  <c r="C166" i="6"/>
  <c r="C165" i="6"/>
  <c r="F164" i="6"/>
  <c r="E164" i="6"/>
  <c r="D164" i="6"/>
  <c r="C163" i="6"/>
  <c r="C162" i="6"/>
  <c r="C161" i="6"/>
  <c r="F160" i="6"/>
  <c r="E160" i="6"/>
  <c r="D160" i="6"/>
  <c r="C159" i="6"/>
  <c r="C158" i="6"/>
  <c r="C157" i="6"/>
  <c r="F156" i="6"/>
  <c r="E156" i="6"/>
  <c r="D156" i="6"/>
  <c r="C155" i="6"/>
  <c r="C154" i="6"/>
  <c r="C153" i="6"/>
  <c r="C152" i="6"/>
  <c r="F150" i="6"/>
  <c r="E150" i="6"/>
  <c r="D150" i="6"/>
  <c r="C149" i="6"/>
  <c r="C148" i="6"/>
  <c r="F147" i="6"/>
  <c r="E147" i="6"/>
  <c r="D147" i="6"/>
  <c r="C146" i="6"/>
  <c r="C145" i="6"/>
  <c r="C144" i="6"/>
  <c r="C143" i="6"/>
  <c r="C142" i="6"/>
  <c r="C141" i="6"/>
  <c r="C140" i="6"/>
  <c r="C139" i="6"/>
  <c r="C138" i="6"/>
  <c r="F137" i="6"/>
  <c r="E137" i="6"/>
  <c r="D137" i="6"/>
  <c r="C136" i="6"/>
  <c r="C135" i="6"/>
  <c r="C134" i="6"/>
  <c r="F132" i="6"/>
  <c r="E132" i="6"/>
  <c r="D132" i="6"/>
  <c r="C131" i="6"/>
  <c r="C130" i="6"/>
  <c r="F129" i="6"/>
  <c r="E129" i="6"/>
  <c r="D129" i="6"/>
  <c r="G128" i="6"/>
  <c r="C126" i="6"/>
  <c r="C125" i="6"/>
  <c r="C124" i="6"/>
  <c r="C123" i="6"/>
  <c r="C122" i="6"/>
  <c r="C121" i="6"/>
  <c r="C120" i="6"/>
  <c r="C119" i="6"/>
  <c r="F118" i="6"/>
  <c r="E118" i="6"/>
  <c r="D118" i="6"/>
  <c r="C117" i="6"/>
  <c r="C116" i="6"/>
  <c r="C115" i="6"/>
  <c r="J24" i="7" l="1"/>
  <c r="J26" i="7" s="1"/>
  <c r="H24" i="7"/>
  <c r="H26" i="7" s="1"/>
  <c r="G126" i="6"/>
  <c r="G126" i="10"/>
  <c r="G136" i="6"/>
  <c r="G137" i="10"/>
  <c r="G117" i="6"/>
  <c r="G117" i="10"/>
  <c r="G119" i="6"/>
  <c r="G119" i="10"/>
  <c r="G123" i="6"/>
  <c r="G123" i="10"/>
  <c r="G130" i="6"/>
  <c r="G130" i="10"/>
  <c r="G139" i="6"/>
  <c r="G140" i="10"/>
  <c r="G143" i="6"/>
  <c r="G144" i="10"/>
  <c r="G149" i="6"/>
  <c r="G150" i="10"/>
  <c r="G152" i="6"/>
  <c r="G153" i="10"/>
  <c r="G158" i="6"/>
  <c r="G159" i="10"/>
  <c r="G166" i="6"/>
  <c r="G167" i="10"/>
  <c r="G172" i="6"/>
  <c r="G173" i="10"/>
  <c r="G176" i="6"/>
  <c r="G177" i="10"/>
  <c r="G179" i="6"/>
  <c r="G180" i="10"/>
  <c r="K17" i="7"/>
  <c r="K24" i="7" s="1"/>
  <c r="O17" i="7"/>
  <c r="P17" i="7" s="1"/>
  <c r="G120" i="6"/>
  <c r="G120" i="10"/>
  <c r="G134" i="6"/>
  <c r="G135" i="10"/>
  <c r="G144" i="6"/>
  <c r="G145" i="10"/>
  <c r="G153" i="6"/>
  <c r="G154" i="10"/>
  <c r="G161" i="6"/>
  <c r="G162" i="10"/>
  <c r="G167" i="6"/>
  <c r="G168" i="10"/>
  <c r="G180" i="6"/>
  <c r="G181" i="10"/>
  <c r="E17" i="7"/>
  <c r="O16" i="7"/>
  <c r="P16" i="7" s="1"/>
  <c r="G116" i="6"/>
  <c r="G116" i="10"/>
  <c r="G124" i="6"/>
  <c r="G124" i="10"/>
  <c r="G131" i="6"/>
  <c r="G131" i="10"/>
  <c r="G132" i="10"/>
  <c r="G140" i="6"/>
  <c r="G141" i="10"/>
  <c r="G159" i="6"/>
  <c r="G160" i="10"/>
  <c r="G115" i="6"/>
  <c r="G115" i="10"/>
  <c r="G121" i="6"/>
  <c r="G121" i="10"/>
  <c r="G125" i="6"/>
  <c r="G125" i="10"/>
  <c r="G135" i="6"/>
  <c r="G136" i="10"/>
  <c r="G141" i="6"/>
  <c r="G142" i="10"/>
  <c r="G145" i="6"/>
  <c r="G146" i="10"/>
  <c r="G154" i="6"/>
  <c r="G155" i="10"/>
  <c r="G162" i="6"/>
  <c r="G163" i="10"/>
  <c r="G168" i="6"/>
  <c r="G169" i="10"/>
  <c r="G170" i="6"/>
  <c r="G171" i="10"/>
  <c r="M39" i="7"/>
  <c r="G122" i="6"/>
  <c r="G122" i="10"/>
  <c r="G138" i="6"/>
  <c r="G139" i="10"/>
  <c r="G142" i="6"/>
  <c r="G143" i="10"/>
  <c r="G146" i="6"/>
  <c r="G147" i="10"/>
  <c r="G148" i="6"/>
  <c r="G149" i="10"/>
  <c r="G155" i="6"/>
  <c r="G156" i="10"/>
  <c r="G157" i="6"/>
  <c r="G158" i="10"/>
  <c r="G163" i="6"/>
  <c r="G164" i="10"/>
  <c r="G165" i="6"/>
  <c r="G166" i="10"/>
  <c r="G171" i="6"/>
  <c r="G172" i="10"/>
  <c r="G175" i="6"/>
  <c r="G176" i="10"/>
  <c r="M24" i="7"/>
  <c r="M26" i="7" s="1"/>
  <c r="AE15" i="6"/>
  <c r="AE17" i="6"/>
  <c r="AE19" i="6"/>
  <c r="AE21" i="6"/>
  <c r="AE16" i="6"/>
  <c r="AE18" i="6"/>
  <c r="AE20" i="6"/>
  <c r="AE22" i="6"/>
  <c r="AE25" i="6"/>
  <c r="AO25" i="6"/>
  <c r="AS25" i="6"/>
  <c r="AW25" i="6"/>
  <c r="AT25" i="6"/>
  <c r="AQ25" i="6"/>
  <c r="AN25" i="6"/>
  <c r="AV25" i="6"/>
  <c r="AP25" i="6"/>
  <c r="AM25" i="6"/>
  <c r="AU25" i="6"/>
  <c r="AR25" i="6"/>
  <c r="AF25" i="6"/>
  <c r="AI25" i="6"/>
  <c r="AJ25" i="6"/>
  <c r="AG25" i="6"/>
  <c r="AL25" i="6"/>
  <c r="AH25" i="6"/>
  <c r="AK25" i="6"/>
  <c r="M38" i="7"/>
  <c r="M42" i="7" s="1"/>
  <c r="E24" i="7"/>
  <c r="E26" i="7" s="1"/>
  <c r="O15" i="7"/>
  <c r="Z19" i="6"/>
  <c r="Z25" i="6"/>
  <c r="Z22" i="6"/>
  <c r="Z18" i="6"/>
  <c r="Z21" i="6"/>
  <c r="Z17" i="6"/>
  <c r="D151" i="6"/>
  <c r="Z20" i="6"/>
  <c r="C150" i="6"/>
  <c r="C137" i="6"/>
  <c r="C156" i="6"/>
  <c r="E151" i="6"/>
  <c r="W21" i="6"/>
  <c r="C129" i="6"/>
  <c r="C177" i="6"/>
  <c r="F133" i="6"/>
  <c r="C118" i="6"/>
  <c r="C160" i="6"/>
  <c r="C173" i="6"/>
  <c r="C217" i="6"/>
  <c r="AC16" i="6"/>
  <c r="AC20" i="6"/>
  <c r="AC18" i="6"/>
  <c r="AC22" i="6"/>
  <c r="AC17" i="6"/>
  <c r="AC15" i="6"/>
  <c r="AC19" i="6"/>
  <c r="AC25" i="6"/>
  <c r="AC21" i="6"/>
  <c r="F151" i="6"/>
  <c r="W19" i="6"/>
  <c r="AD17" i="6"/>
  <c r="AD21" i="6"/>
  <c r="AD15" i="6"/>
  <c r="AD19" i="6"/>
  <c r="AD22" i="6"/>
  <c r="AD16" i="6"/>
  <c r="AD20" i="6"/>
  <c r="AD25" i="6"/>
  <c r="AD18" i="6"/>
  <c r="D93" i="6"/>
  <c r="D100" i="6" s="1"/>
  <c r="D108" i="6" s="1"/>
  <c r="AB19" i="6"/>
  <c r="AB25" i="6"/>
  <c r="AB20" i="6"/>
  <c r="AB18" i="6"/>
  <c r="AB22" i="6"/>
  <c r="AB17" i="6"/>
  <c r="AB21" i="6"/>
  <c r="AB16" i="6"/>
  <c r="C164" i="6"/>
  <c r="C174" i="6"/>
  <c r="C201" i="6"/>
  <c r="C219" i="6" s="1"/>
  <c r="D25" i="6"/>
  <c r="D107" i="6" s="1"/>
  <c r="W17" i="6"/>
  <c r="C25" i="6"/>
  <c r="C107" i="6" s="1"/>
  <c r="W15" i="6"/>
  <c r="C93" i="6"/>
  <c r="C100" i="6" s="1"/>
  <c r="C108" i="6" s="1"/>
  <c r="O20" i="7"/>
  <c r="D38" i="7"/>
  <c r="M29" i="7"/>
  <c r="N29" i="7"/>
  <c r="J39" i="7"/>
  <c r="J42" i="7" s="1"/>
  <c r="K26" i="7"/>
  <c r="O24" i="7"/>
  <c r="D20" i="7"/>
  <c r="D24" i="7" s="1"/>
  <c r="D26" i="7" s="1"/>
  <c r="D39" i="7"/>
  <c r="G39" i="7"/>
  <c r="G42" i="7" s="1"/>
  <c r="AA16" i="6"/>
  <c r="AA21" i="6"/>
  <c r="AA19" i="6"/>
  <c r="AA17" i="6"/>
  <c r="Y15" i="6"/>
  <c r="Y17" i="6"/>
  <c r="Y19" i="6"/>
  <c r="Y21" i="6"/>
  <c r="Y16" i="6"/>
  <c r="Y18" i="6"/>
  <c r="Y20" i="6"/>
  <c r="Y22" i="6"/>
  <c r="Y25" i="6"/>
  <c r="X25" i="6"/>
  <c r="X22" i="6"/>
  <c r="X20" i="6"/>
  <c r="X18" i="6"/>
  <c r="X16" i="6"/>
  <c r="AA25" i="6"/>
  <c r="W25" i="6"/>
  <c r="AA22" i="6"/>
  <c r="W22" i="6"/>
  <c r="AA20" i="6"/>
  <c r="W20" i="6"/>
  <c r="AA18" i="6"/>
  <c r="W18" i="6"/>
  <c r="X21" i="6"/>
  <c r="X19" i="6"/>
  <c r="X17" i="6"/>
  <c r="E178" i="6"/>
  <c r="E181" i="6" s="1"/>
  <c r="D178" i="6"/>
  <c r="C132" i="6"/>
  <c r="D133" i="6"/>
  <c r="C147" i="6"/>
  <c r="E133" i="6"/>
  <c r="C169" i="6"/>
  <c r="F178" i="6"/>
  <c r="F181" i="6" s="1"/>
  <c r="P26" i="7" l="1"/>
  <c r="G169" i="6"/>
  <c r="G170" i="10"/>
  <c r="G132" i="6"/>
  <c r="G133" i="10"/>
  <c r="G174" i="6"/>
  <c r="G175" i="10"/>
  <c r="G173" i="6"/>
  <c r="G174" i="10"/>
  <c r="G177" i="6"/>
  <c r="G178" i="10"/>
  <c r="G156" i="6"/>
  <c r="G157" i="10"/>
  <c r="G164" i="6"/>
  <c r="G165" i="10"/>
  <c r="G160" i="6"/>
  <c r="G161" i="10"/>
  <c r="G129" i="6"/>
  <c r="G129" i="10"/>
  <c r="G137" i="6"/>
  <c r="G138" i="10"/>
  <c r="G118" i="6"/>
  <c r="G118" i="10"/>
  <c r="G150" i="6"/>
  <c r="G151" i="10"/>
  <c r="G147" i="6"/>
  <c r="G148" i="10"/>
  <c r="AE24" i="6"/>
  <c r="C151" i="6"/>
  <c r="C110" i="6"/>
  <c r="Z24" i="6"/>
  <c r="D101" i="6"/>
  <c r="D106" i="6" s="1"/>
  <c r="AD24" i="6"/>
  <c r="AC24" i="6"/>
  <c r="D110" i="6"/>
  <c r="X24" i="6"/>
  <c r="AB24" i="6"/>
  <c r="AA24" i="6"/>
  <c r="C133" i="6"/>
  <c r="C101" i="6"/>
  <c r="C106" i="6" s="1"/>
  <c r="G29" i="7"/>
  <c r="H29" i="7"/>
  <c r="E29" i="7"/>
  <c r="D29" i="7"/>
  <c r="N30" i="7"/>
  <c r="N31" i="7" s="1"/>
  <c r="N32" i="7" s="1"/>
  <c r="K29" i="7"/>
  <c r="O26" i="7"/>
  <c r="J29" i="7"/>
  <c r="M30" i="7"/>
  <c r="M31" i="7" s="1"/>
  <c r="M32" i="7" s="1"/>
  <c r="D42" i="7"/>
  <c r="W24" i="6"/>
  <c r="Y24" i="6"/>
  <c r="C178" i="6"/>
  <c r="G178" i="6" s="1"/>
  <c r="D181" i="6"/>
  <c r="C181" i="6" s="1"/>
  <c r="G151" i="6" l="1"/>
  <c r="G152" i="10"/>
  <c r="G179" i="10"/>
  <c r="G133" i="6"/>
  <c r="G134" i="10"/>
  <c r="G181" i="6"/>
  <c r="G182" i="10"/>
  <c r="E46" i="7"/>
  <c r="E30" i="7"/>
  <c r="E31" i="7" s="1"/>
  <c r="H30" i="7"/>
  <c r="H31" i="7" s="1"/>
  <c r="H32" i="7" s="1"/>
  <c r="K30" i="7"/>
  <c r="K31" i="7" s="1"/>
  <c r="K32" i="7" s="1"/>
  <c r="J30" i="7"/>
  <c r="J31" i="7" s="1"/>
  <c r="J32" i="7" s="1"/>
  <c r="D46" i="7"/>
  <c r="D30" i="7"/>
  <c r="D31" i="7" s="1"/>
  <c r="G30" i="7"/>
  <c r="G31" i="7" s="1"/>
  <c r="C242" i="5"/>
  <c r="C232" i="5"/>
  <c r="C215" i="5"/>
  <c r="C208" i="5"/>
  <c r="C216" i="5" s="1"/>
  <c r="F200" i="5"/>
  <c r="C199" i="5"/>
  <c r="C192" i="5"/>
  <c r="C194" i="5" s="1"/>
  <c r="C187" i="5"/>
  <c r="C200" i="5" s="1"/>
  <c r="C217" i="5" s="1"/>
  <c r="C220" i="5" s="1"/>
  <c r="C179" i="5"/>
  <c r="C178" i="5"/>
  <c r="G178" i="8" s="1"/>
  <c r="F176" i="5"/>
  <c r="E176" i="5"/>
  <c r="D176" i="5"/>
  <c r="C176" i="5" s="1"/>
  <c r="C175" i="5"/>
  <c r="C174" i="5"/>
  <c r="F173" i="5"/>
  <c r="E173" i="5"/>
  <c r="D173" i="5"/>
  <c r="F172" i="5"/>
  <c r="E172" i="5"/>
  <c r="D172" i="5"/>
  <c r="C171" i="5"/>
  <c r="C170" i="5"/>
  <c r="G170" i="8" s="1"/>
  <c r="C169" i="5"/>
  <c r="G169" i="8" s="1"/>
  <c r="F168" i="5"/>
  <c r="E168" i="5"/>
  <c r="D168" i="5"/>
  <c r="C167" i="5"/>
  <c r="C166" i="5"/>
  <c r="G166" i="8" s="1"/>
  <c r="C165" i="5"/>
  <c r="C164" i="5"/>
  <c r="G164" i="8" s="1"/>
  <c r="F163" i="5"/>
  <c r="E163" i="5"/>
  <c r="D163" i="5"/>
  <c r="C162" i="5"/>
  <c r="C161" i="5"/>
  <c r="G161" i="8" s="1"/>
  <c r="J160" i="5"/>
  <c r="C160" i="5"/>
  <c r="G160" i="8" s="1"/>
  <c r="F159" i="5"/>
  <c r="E159" i="5"/>
  <c r="D159" i="5"/>
  <c r="C158" i="5"/>
  <c r="G158" i="8" s="1"/>
  <c r="C157" i="5"/>
  <c r="G157" i="8" s="1"/>
  <c r="C156" i="5"/>
  <c r="G156" i="8" s="1"/>
  <c r="F155" i="5"/>
  <c r="E155" i="5"/>
  <c r="D155" i="5"/>
  <c r="C154" i="5"/>
  <c r="G154" i="8" s="1"/>
  <c r="C153" i="5"/>
  <c r="C152" i="5"/>
  <c r="C151" i="5"/>
  <c r="F149" i="5"/>
  <c r="E149" i="5"/>
  <c r="D149" i="5"/>
  <c r="C148" i="5"/>
  <c r="G148" i="8" s="1"/>
  <c r="C147" i="5"/>
  <c r="F146" i="5"/>
  <c r="E146" i="5"/>
  <c r="E150" i="5" s="1"/>
  <c r="D146" i="5"/>
  <c r="C145" i="5"/>
  <c r="G145" i="8" s="1"/>
  <c r="C144" i="5"/>
  <c r="G144" i="8" s="1"/>
  <c r="C143" i="5"/>
  <c r="C142" i="5"/>
  <c r="C141" i="5"/>
  <c r="G141" i="8" s="1"/>
  <c r="C140" i="5"/>
  <c r="C139" i="5"/>
  <c r="G139" i="8" s="1"/>
  <c r="C138" i="5"/>
  <c r="C137" i="5"/>
  <c r="G137" i="8" s="1"/>
  <c r="F136" i="5"/>
  <c r="E136" i="5"/>
  <c r="D136" i="5"/>
  <c r="C135" i="5"/>
  <c r="C134" i="5"/>
  <c r="G134" i="8" s="1"/>
  <c r="C133" i="5"/>
  <c r="F131" i="5"/>
  <c r="E131" i="5"/>
  <c r="D131" i="5"/>
  <c r="C130" i="5"/>
  <c r="C129" i="5"/>
  <c r="F128" i="5"/>
  <c r="E128" i="5"/>
  <c r="D128" i="5"/>
  <c r="C127" i="5"/>
  <c r="C126" i="5"/>
  <c r="C125" i="5"/>
  <c r="G125" i="8" s="1"/>
  <c r="C124" i="5"/>
  <c r="G124" i="8" s="1"/>
  <c r="C123" i="5"/>
  <c r="C122" i="5"/>
  <c r="C121" i="5"/>
  <c r="G121" i="8" s="1"/>
  <c r="C120" i="5"/>
  <c r="G120" i="8" s="1"/>
  <c r="C119" i="5"/>
  <c r="F118" i="5"/>
  <c r="E118" i="5"/>
  <c r="D118" i="5"/>
  <c r="C117" i="5"/>
  <c r="C116" i="5"/>
  <c r="G116" i="8" s="1"/>
  <c r="C115" i="5"/>
  <c r="J105" i="5"/>
  <c r="J109" i="5" s="1"/>
  <c r="I105" i="5"/>
  <c r="I109" i="5" s="1"/>
  <c r="H105" i="5"/>
  <c r="H109" i="5" s="1"/>
  <c r="G105" i="5"/>
  <c r="G109" i="5" s="1"/>
  <c r="F105" i="5"/>
  <c r="F109" i="5" s="1"/>
  <c r="E105" i="5"/>
  <c r="E109" i="5" s="1"/>
  <c r="D104" i="5"/>
  <c r="C104" i="5"/>
  <c r="D103" i="5"/>
  <c r="C103" i="5"/>
  <c r="D102" i="5"/>
  <c r="C102" i="5"/>
  <c r="J99" i="5"/>
  <c r="I99" i="5"/>
  <c r="H99" i="5"/>
  <c r="G99" i="5"/>
  <c r="F99" i="5"/>
  <c r="E99" i="5"/>
  <c r="D98" i="5"/>
  <c r="C98" i="5"/>
  <c r="D97" i="5"/>
  <c r="C97" i="5"/>
  <c r="D96" i="5"/>
  <c r="C96" i="5"/>
  <c r="D95" i="5"/>
  <c r="C95" i="5"/>
  <c r="D94" i="5"/>
  <c r="C94" i="5"/>
  <c r="C99" i="5" s="1"/>
  <c r="J92" i="5"/>
  <c r="I92" i="5"/>
  <c r="H92" i="5"/>
  <c r="G92" i="5"/>
  <c r="F92" i="5"/>
  <c r="E92" i="5"/>
  <c r="D91" i="5"/>
  <c r="C91" i="5"/>
  <c r="D90" i="5"/>
  <c r="C90" i="5"/>
  <c r="D89" i="5"/>
  <c r="C89" i="5"/>
  <c r="D88" i="5"/>
  <c r="C88" i="5"/>
  <c r="D87" i="5"/>
  <c r="C87" i="5"/>
  <c r="D86" i="5"/>
  <c r="C86" i="5"/>
  <c r="D85" i="5"/>
  <c r="C85" i="5"/>
  <c r="D84" i="5"/>
  <c r="C84" i="5"/>
  <c r="D83" i="5"/>
  <c r="C83" i="5"/>
  <c r="D82" i="5"/>
  <c r="C82" i="5"/>
  <c r="D81" i="5"/>
  <c r="C81" i="5"/>
  <c r="D80" i="5"/>
  <c r="C80" i="5"/>
  <c r="D79" i="5"/>
  <c r="C79" i="5"/>
  <c r="D78" i="5"/>
  <c r="C78" i="5"/>
  <c r="D77" i="5"/>
  <c r="C77" i="5"/>
  <c r="D76" i="5"/>
  <c r="C76" i="5"/>
  <c r="D75" i="5"/>
  <c r="C75" i="5"/>
  <c r="J74" i="5"/>
  <c r="I74" i="5"/>
  <c r="H74" i="5"/>
  <c r="G74" i="5"/>
  <c r="F74" i="5"/>
  <c r="E74" i="5"/>
  <c r="D73" i="5"/>
  <c r="C73" i="5"/>
  <c r="D72" i="5"/>
  <c r="C72" i="5"/>
  <c r="D71" i="5"/>
  <c r="C71" i="5"/>
  <c r="D70" i="5"/>
  <c r="C70" i="5"/>
  <c r="D69" i="5"/>
  <c r="C69" i="5"/>
  <c r="D68" i="5"/>
  <c r="C68" i="5"/>
  <c r="D67" i="5"/>
  <c r="D74" i="5" s="1"/>
  <c r="C67" i="5"/>
  <c r="J66" i="5"/>
  <c r="I66" i="5"/>
  <c r="H66" i="5"/>
  <c r="G66" i="5"/>
  <c r="F66" i="5"/>
  <c r="E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J53" i="5"/>
  <c r="I53" i="5"/>
  <c r="H53" i="5"/>
  <c r="G53" i="5"/>
  <c r="F53" i="5"/>
  <c r="E53" i="5"/>
  <c r="D52" i="5"/>
  <c r="D53" i="5" s="1"/>
  <c r="C52" i="5"/>
  <c r="C53" i="5" s="1"/>
  <c r="J51" i="5"/>
  <c r="I51" i="5"/>
  <c r="H51" i="5"/>
  <c r="G51" i="5"/>
  <c r="F51" i="5"/>
  <c r="E51" i="5"/>
  <c r="D50" i="5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D41" i="5"/>
  <c r="C41" i="5"/>
  <c r="D40" i="5"/>
  <c r="C40" i="5"/>
  <c r="D39" i="5"/>
  <c r="C39" i="5"/>
  <c r="D38" i="5"/>
  <c r="C38" i="5"/>
  <c r="D37" i="5"/>
  <c r="C37" i="5"/>
  <c r="J36" i="5"/>
  <c r="I36" i="5"/>
  <c r="H36" i="5"/>
  <c r="G36" i="5"/>
  <c r="F36" i="5"/>
  <c r="E36" i="5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C36" i="5" s="1"/>
  <c r="J28" i="5"/>
  <c r="I28" i="5"/>
  <c r="H28" i="5"/>
  <c r="G28" i="5"/>
  <c r="F28" i="5"/>
  <c r="E28" i="5"/>
  <c r="D27" i="5"/>
  <c r="C27" i="5"/>
  <c r="D26" i="5"/>
  <c r="C26" i="5"/>
  <c r="L24" i="5"/>
  <c r="J24" i="5"/>
  <c r="I24" i="5"/>
  <c r="H24" i="5"/>
  <c r="G24" i="5"/>
  <c r="F24" i="5"/>
  <c r="D24" i="5"/>
  <c r="C24" i="5"/>
  <c r="E23" i="5"/>
  <c r="E22" i="5"/>
  <c r="E21" i="5"/>
  <c r="E20" i="5"/>
  <c r="E19" i="5"/>
  <c r="E18" i="5"/>
  <c r="E17" i="5"/>
  <c r="E16" i="5"/>
  <c r="E15" i="5"/>
  <c r="J14" i="5"/>
  <c r="I14" i="5"/>
  <c r="H14" i="5"/>
  <c r="G14" i="5"/>
  <c r="Q22" i="5" s="1"/>
  <c r="F14" i="5"/>
  <c r="P17" i="5" s="1"/>
  <c r="D14" i="5"/>
  <c r="N21" i="5" s="1"/>
  <c r="C14" i="5"/>
  <c r="M18" i="5" s="1"/>
  <c r="E13" i="5"/>
  <c r="E12" i="5"/>
  <c r="E11" i="5"/>
  <c r="E10" i="5"/>
  <c r="E9" i="5"/>
  <c r="E8" i="5"/>
  <c r="C51" i="5" l="1"/>
  <c r="D132" i="5"/>
  <c r="M25" i="5"/>
  <c r="C149" i="5"/>
  <c r="D150" i="5"/>
  <c r="G149" i="8"/>
  <c r="N16" i="5"/>
  <c r="E14" i="5"/>
  <c r="C25" i="5"/>
  <c r="C107" i="5" s="1"/>
  <c r="H25" i="5"/>
  <c r="H107" i="5" s="1"/>
  <c r="G115" i="8"/>
  <c r="G117" i="8"/>
  <c r="G119" i="8"/>
  <c r="G129" i="8"/>
  <c r="G165" i="8"/>
  <c r="G175" i="8"/>
  <c r="N22" i="5"/>
  <c r="N18" i="5"/>
  <c r="D25" i="5"/>
  <c r="D107" i="5" s="1"/>
  <c r="I25" i="5"/>
  <c r="I107" i="5" s="1"/>
  <c r="D28" i="5"/>
  <c r="G126" i="8"/>
  <c r="G142" i="8"/>
  <c r="G153" i="8"/>
  <c r="G162" i="8"/>
  <c r="G176" i="8"/>
  <c r="G179" i="8"/>
  <c r="G122" i="8"/>
  <c r="G130" i="8"/>
  <c r="G135" i="8"/>
  <c r="G143" i="8"/>
  <c r="F150" i="5"/>
  <c r="C150" i="5" s="1"/>
  <c r="G151" i="8"/>
  <c r="J156" i="5"/>
  <c r="C163" i="5"/>
  <c r="G167" i="8"/>
  <c r="G174" i="8"/>
  <c r="G123" i="8"/>
  <c r="G127" i="8"/>
  <c r="G133" i="8"/>
  <c r="C136" i="5"/>
  <c r="G138" i="8"/>
  <c r="G140" i="8"/>
  <c r="G147" i="8"/>
  <c r="G152" i="8"/>
  <c r="C159" i="5"/>
  <c r="G171" i="8"/>
  <c r="G32" i="7"/>
  <c r="D45" i="7"/>
  <c r="E45" i="7"/>
  <c r="E32" i="7"/>
  <c r="D32" i="7"/>
  <c r="E24" i="5"/>
  <c r="E25" i="5" s="1"/>
  <c r="E107" i="5" s="1"/>
  <c r="N25" i="5"/>
  <c r="D92" i="5"/>
  <c r="C118" i="5"/>
  <c r="G118" i="8" s="1"/>
  <c r="C172" i="5"/>
  <c r="G172" i="8" s="1"/>
  <c r="C66" i="5"/>
  <c r="C155" i="5"/>
  <c r="G155" i="8" s="1"/>
  <c r="C173" i="5"/>
  <c r="D177" i="5"/>
  <c r="G93" i="5"/>
  <c r="G100" i="5" s="1"/>
  <c r="G108" i="5" s="1"/>
  <c r="M16" i="5"/>
  <c r="N20" i="5"/>
  <c r="D51" i="5"/>
  <c r="F93" i="5"/>
  <c r="F100" i="5" s="1"/>
  <c r="F108" i="5" s="1"/>
  <c r="J93" i="5"/>
  <c r="J100" i="5" s="1"/>
  <c r="E177" i="5"/>
  <c r="E180" i="5" s="1"/>
  <c r="E132" i="5"/>
  <c r="D105" i="5"/>
  <c r="D109" i="5" s="1"/>
  <c r="D36" i="5"/>
  <c r="D66" i="5"/>
  <c r="C92" i="5"/>
  <c r="C93" i="5" s="1"/>
  <c r="C100" i="5" s="1"/>
  <c r="C105" i="5"/>
  <c r="C109" i="5" s="1"/>
  <c r="C28" i="5"/>
  <c r="C74" i="5"/>
  <c r="D99" i="5"/>
  <c r="J108" i="5"/>
  <c r="O25" i="5"/>
  <c r="O22" i="5"/>
  <c r="O20" i="5"/>
  <c r="O18" i="5"/>
  <c r="O16" i="5"/>
  <c r="P21" i="5"/>
  <c r="Q21" i="5"/>
  <c r="Q19" i="5"/>
  <c r="Q17" i="5"/>
  <c r="Q15" i="5"/>
  <c r="O17" i="5"/>
  <c r="P19" i="5"/>
  <c r="F25" i="5"/>
  <c r="F107" i="5" s="1"/>
  <c r="J25" i="5"/>
  <c r="J107" i="5" s="1"/>
  <c r="M21" i="5"/>
  <c r="M19" i="5"/>
  <c r="M17" i="5"/>
  <c r="M15" i="5"/>
  <c r="O15" i="5"/>
  <c r="Q18" i="5"/>
  <c r="M22" i="5"/>
  <c r="H93" i="5"/>
  <c r="H100" i="5" s="1"/>
  <c r="K109" i="5"/>
  <c r="C168" i="5"/>
  <c r="G168" i="8" s="1"/>
  <c r="P25" i="5"/>
  <c r="P22" i="5"/>
  <c r="P20" i="5"/>
  <c r="P18" i="5"/>
  <c r="P16" i="5"/>
  <c r="O19" i="5"/>
  <c r="D180" i="5"/>
  <c r="Q20" i="5"/>
  <c r="F177" i="5"/>
  <c r="F180" i="5" s="1"/>
  <c r="F132" i="5"/>
  <c r="C132" i="5" s="1"/>
  <c r="G132" i="8" s="1"/>
  <c r="P15" i="5"/>
  <c r="Q16" i="5"/>
  <c r="M20" i="5"/>
  <c r="O21" i="5"/>
  <c r="G25" i="5"/>
  <c r="G107" i="5" s="1"/>
  <c r="Q25" i="5"/>
  <c r="E93" i="5"/>
  <c r="E100" i="5" s="1"/>
  <c r="I93" i="5"/>
  <c r="I100" i="5" s="1"/>
  <c r="C128" i="5"/>
  <c r="G128" i="8" s="1"/>
  <c r="C131" i="5"/>
  <c r="G131" i="8" s="1"/>
  <c r="C146" i="5"/>
  <c r="G146" i="8" s="1"/>
  <c r="J173" i="5"/>
  <c r="N15" i="5"/>
  <c r="N17" i="5"/>
  <c r="N19" i="5"/>
  <c r="J110" i="5" l="1"/>
  <c r="M108" i="5"/>
  <c r="D93" i="5"/>
  <c r="G150" i="8"/>
  <c r="G159" i="8"/>
  <c r="G136" i="8"/>
  <c r="G163" i="8"/>
  <c r="G173" i="8"/>
  <c r="C180" i="5"/>
  <c r="G180" i="8" s="1"/>
  <c r="G101" i="5"/>
  <c r="G106" i="5" s="1"/>
  <c r="D100" i="5"/>
  <c r="D108" i="5" s="1"/>
  <c r="D110" i="5" s="1"/>
  <c r="I108" i="5"/>
  <c r="I110" i="5" s="1"/>
  <c r="I101" i="5"/>
  <c r="I106" i="5" s="1"/>
  <c r="C108" i="5"/>
  <c r="C110" i="5" s="1"/>
  <c r="C101" i="5"/>
  <c r="C106" i="5" s="1"/>
  <c r="M24" i="5"/>
  <c r="C177" i="5"/>
  <c r="G177" i="8" s="1"/>
  <c r="Q24" i="5"/>
  <c r="J101" i="5"/>
  <c r="J106" i="5" s="1"/>
  <c r="O24" i="5"/>
  <c r="E101" i="5"/>
  <c r="E106" i="5" s="1"/>
  <c r="E108" i="5"/>
  <c r="H101" i="5"/>
  <c r="H106" i="5" s="1"/>
  <c r="H108" i="5"/>
  <c r="H110" i="5" s="1"/>
  <c r="J111" i="5" s="1"/>
  <c r="N24" i="5"/>
  <c r="G110" i="5"/>
  <c r="P24" i="5"/>
  <c r="F110" i="5"/>
  <c r="F101" i="5"/>
  <c r="F106" i="5" s="1"/>
  <c r="K107" i="5"/>
  <c r="D240" i="4"/>
  <c r="D230" i="4"/>
  <c r="D213" i="4"/>
  <c r="D206" i="4"/>
  <c r="G198" i="4"/>
  <c r="D197" i="4"/>
  <c r="D190" i="4"/>
  <c r="D192" i="4" s="1"/>
  <c r="D185" i="4"/>
  <c r="D177" i="4"/>
  <c r="D176" i="4"/>
  <c r="G174" i="4"/>
  <c r="F174" i="4"/>
  <c r="E174" i="4"/>
  <c r="D173" i="4"/>
  <c r="D172" i="4"/>
  <c r="G171" i="4"/>
  <c r="F171" i="4"/>
  <c r="E171" i="4"/>
  <c r="G170" i="4"/>
  <c r="F170" i="4"/>
  <c r="E170" i="4"/>
  <c r="D169" i="4"/>
  <c r="D168" i="4"/>
  <c r="D167" i="4"/>
  <c r="G166" i="4"/>
  <c r="F166" i="4"/>
  <c r="E166" i="4"/>
  <c r="D165" i="4"/>
  <c r="D164" i="4"/>
  <c r="D163" i="4"/>
  <c r="D162" i="4"/>
  <c r="G161" i="4"/>
  <c r="F161" i="4"/>
  <c r="E161" i="4"/>
  <c r="D160" i="4"/>
  <c r="D159" i="4"/>
  <c r="D158" i="4"/>
  <c r="K158" i="4" s="1"/>
  <c r="G157" i="4"/>
  <c r="F157" i="4"/>
  <c r="E157" i="4"/>
  <c r="D156" i="4"/>
  <c r="D155" i="4"/>
  <c r="D154" i="4"/>
  <c r="K154" i="4" s="1"/>
  <c r="G153" i="4"/>
  <c r="F153" i="4"/>
  <c r="E153" i="4"/>
  <c r="D152" i="4"/>
  <c r="D151" i="4"/>
  <c r="D150" i="4"/>
  <c r="D149" i="4"/>
  <c r="G147" i="4"/>
  <c r="F147" i="4"/>
  <c r="E147" i="4"/>
  <c r="D146" i="4"/>
  <c r="D145" i="4"/>
  <c r="G144" i="4"/>
  <c r="F144" i="4"/>
  <c r="E144" i="4"/>
  <c r="E148" i="4" s="1"/>
  <c r="D143" i="4"/>
  <c r="D142" i="4"/>
  <c r="D141" i="4"/>
  <c r="D140" i="4"/>
  <c r="D139" i="4"/>
  <c r="D138" i="4"/>
  <c r="D137" i="4"/>
  <c r="D136" i="4"/>
  <c r="D135" i="4"/>
  <c r="G134" i="4"/>
  <c r="F134" i="4"/>
  <c r="E134" i="4"/>
  <c r="D133" i="4"/>
  <c r="D132" i="4"/>
  <c r="D131" i="4"/>
  <c r="G129" i="4"/>
  <c r="F129" i="4"/>
  <c r="E129" i="4"/>
  <c r="D128" i="4"/>
  <c r="D127" i="4"/>
  <c r="G126" i="4"/>
  <c r="F126" i="4"/>
  <c r="E126" i="4"/>
  <c r="D125" i="4"/>
  <c r="D124" i="4"/>
  <c r="D123" i="4"/>
  <c r="D122" i="4"/>
  <c r="D121" i="4"/>
  <c r="D120" i="4"/>
  <c r="D119" i="4"/>
  <c r="D118" i="4"/>
  <c r="D117" i="4"/>
  <c r="G116" i="4"/>
  <c r="F116" i="4"/>
  <c r="E116" i="4"/>
  <c r="D115" i="4"/>
  <c r="D114" i="4"/>
  <c r="D113" i="4"/>
  <c r="K103" i="4"/>
  <c r="K107" i="4" s="1"/>
  <c r="J103" i="4"/>
  <c r="J107" i="4" s="1"/>
  <c r="I103" i="4"/>
  <c r="I107" i="4" s="1"/>
  <c r="H103" i="4"/>
  <c r="H107" i="4" s="1"/>
  <c r="G103" i="4"/>
  <c r="G107" i="4" s="1"/>
  <c r="F103" i="4"/>
  <c r="F107" i="4" s="1"/>
  <c r="E102" i="4"/>
  <c r="D102" i="4"/>
  <c r="E101" i="4"/>
  <c r="D101" i="4"/>
  <c r="D103" i="4" s="1"/>
  <c r="D107" i="4" s="1"/>
  <c r="E100" i="4"/>
  <c r="D100" i="4"/>
  <c r="K97" i="4"/>
  <c r="J97" i="4"/>
  <c r="I97" i="4"/>
  <c r="H97" i="4"/>
  <c r="G97" i="4"/>
  <c r="F97" i="4"/>
  <c r="E96" i="4"/>
  <c r="D96" i="4"/>
  <c r="E95" i="4"/>
  <c r="D95" i="4"/>
  <c r="E94" i="4"/>
  <c r="D94" i="4"/>
  <c r="E93" i="4"/>
  <c r="D93" i="4"/>
  <c r="E92" i="4"/>
  <c r="D92" i="4"/>
  <c r="K90" i="4"/>
  <c r="J90" i="4"/>
  <c r="I90" i="4"/>
  <c r="H90" i="4"/>
  <c r="G90" i="4"/>
  <c r="F90" i="4"/>
  <c r="E89" i="4"/>
  <c r="D89" i="4"/>
  <c r="E88" i="4"/>
  <c r="D88" i="4"/>
  <c r="E87" i="4"/>
  <c r="D87" i="4"/>
  <c r="E86" i="4"/>
  <c r="D86" i="4"/>
  <c r="E85" i="4"/>
  <c r="D85" i="4"/>
  <c r="E84" i="4"/>
  <c r="D84" i="4"/>
  <c r="E83" i="4"/>
  <c r="D83" i="4"/>
  <c r="E82" i="4"/>
  <c r="D82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D90" i="4" s="1"/>
  <c r="E73" i="4"/>
  <c r="D73" i="4"/>
  <c r="K72" i="4"/>
  <c r="J72" i="4"/>
  <c r="I72" i="4"/>
  <c r="H72" i="4"/>
  <c r="G72" i="4"/>
  <c r="F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K64" i="4"/>
  <c r="J64" i="4"/>
  <c r="I64" i="4"/>
  <c r="H64" i="4"/>
  <c r="G64" i="4"/>
  <c r="F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K51" i="4"/>
  <c r="J51" i="4"/>
  <c r="I51" i="4"/>
  <c r="H51" i="4"/>
  <c r="G51" i="4"/>
  <c r="F51" i="4"/>
  <c r="E50" i="4"/>
  <c r="E51" i="4" s="1"/>
  <c r="D50" i="4"/>
  <c r="D51" i="4" s="1"/>
  <c r="K49" i="4"/>
  <c r="J49" i="4"/>
  <c r="I49" i="4"/>
  <c r="H49" i="4"/>
  <c r="G49" i="4"/>
  <c r="F49" i="4"/>
  <c r="E48" i="4"/>
  <c r="D48" i="4"/>
  <c r="E47" i="4"/>
  <c r="D47" i="4"/>
  <c r="E46" i="4"/>
  <c r="D46" i="4"/>
  <c r="E45" i="4"/>
  <c r="D45" i="4"/>
  <c r="E44" i="4"/>
  <c r="D44" i="4"/>
  <c r="E43" i="4"/>
  <c r="D43" i="4"/>
  <c r="E42" i="4"/>
  <c r="D42" i="4"/>
  <c r="E41" i="4"/>
  <c r="D41" i="4"/>
  <c r="E40" i="4"/>
  <c r="D40" i="4"/>
  <c r="E39" i="4"/>
  <c r="D39" i="4"/>
  <c r="E38" i="4"/>
  <c r="D38" i="4"/>
  <c r="E37" i="4"/>
  <c r="D37" i="4"/>
  <c r="E36" i="4"/>
  <c r="D36" i="4"/>
  <c r="E35" i="4"/>
  <c r="D35" i="4"/>
  <c r="K34" i="4"/>
  <c r="J34" i="4"/>
  <c r="I34" i="4"/>
  <c r="H34" i="4"/>
  <c r="G34" i="4"/>
  <c r="F34" i="4"/>
  <c r="E33" i="4"/>
  <c r="D33" i="4"/>
  <c r="E32" i="4"/>
  <c r="D32" i="4"/>
  <c r="E31" i="4"/>
  <c r="D31" i="4"/>
  <c r="E30" i="4"/>
  <c r="D30" i="4"/>
  <c r="E29" i="4"/>
  <c r="D29" i="4"/>
  <c r="E28" i="4"/>
  <c r="D28" i="4"/>
  <c r="E27" i="4"/>
  <c r="D27" i="4"/>
  <c r="K26" i="4"/>
  <c r="J26" i="4"/>
  <c r="I26" i="4"/>
  <c r="H26" i="4"/>
  <c r="G26" i="4"/>
  <c r="F26" i="4"/>
  <c r="E25" i="4"/>
  <c r="D25" i="4"/>
  <c r="E24" i="4"/>
  <c r="E26" i="4" s="1"/>
  <c r="D24" i="4"/>
  <c r="M22" i="4"/>
  <c r="K22" i="4"/>
  <c r="J22" i="4"/>
  <c r="I22" i="4"/>
  <c r="H22" i="4"/>
  <c r="G22" i="4"/>
  <c r="E22" i="4"/>
  <c r="D22" i="4"/>
  <c r="F21" i="4"/>
  <c r="F20" i="4"/>
  <c r="F19" i="4"/>
  <c r="F18" i="4"/>
  <c r="F17" i="4"/>
  <c r="F16" i="4"/>
  <c r="F15" i="4"/>
  <c r="F14" i="4"/>
  <c r="F13" i="4"/>
  <c r="K12" i="4"/>
  <c r="J12" i="4"/>
  <c r="I12" i="4"/>
  <c r="H12" i="4"/>
  <c r="R19" i="4" s="1"/>
  <c r="G12" i="4"/>
  <c r="Q20" i="4" s="1"/>
  <c r="E12" i="4"/>
  <c r="O23" i="4" s="1"/>
  <c r="D12" i="4"/>
  <c r="N17" i="4" s="1"/>
  <c r="F11" i="4"/>
  <c r="F10" i="4"/>
  <c r="F9" i="4"/>
  <c r="F8" i="4"/>
  <c r="F7" i="4"/>
  <c r="F6" i="4"/>
  <c r="D134" i="4" l="1"/>
  <c r="D153" i="4"/>
  <c r="D64" i="4"/>
  <c r="G130" i="4"/>
  <c r="D166" i="4"/>
  <c r="G111" i="5"/>
  <c r="N108" i="5"/>
  <c r="D101" i="5"/>
  <c r="D106" i="5" s="1"/>
  <c r="K108" i="5"/>
  <c r="E111" i="5"/>
  <c r="E110" i="5"/>
  <c r="K110" i="5" s="1"/>
  <c r="K106" i="5"/>
  <c r="D34" i="4"/>
  <c r="D49" i="4"/>
  <c r="J23" i="4"/>
  <c r="J105" i="4" s="1"/>
  <c r="Q15" i="4"/>
  <c r="Q23" i="4"/>
  <c r="D126" i="4"/>
  <c r="Q19" i="4"/>
  <c r="I23" i="4"/>
  <c r="I105" i="4" s="1"/>
  <c r="E72" i="4"/>
  <c r="E97" i="4"/>
  <c r="G148" i="4"/>
  <c r="D170" i="4"/>
  <c r="G175" i="4"/>
  <c r="G178" i="4" s="1"/>
  <c r="D214" i="4"/>
  <c r="I91" i="4"/>
  <c r="I98" i="4" s="1"/>
  <c r="F12" i="4"/>
  <c r="P13" i="4" s="1"/>
  <c r="Q14" i="4"/>
  <c r="O18" i="4"/>
  <c r="E130" i="4"/>
  <c r="D174" i="4"/>
  <c r="O16" i="4"/>
  <c r="O17" i="4"/>
  <c r="Q18" i="4"/>
  <c r="E34" i="4"/>
  <c r="E64" i="4"/>
  <c r="E90" i="4"/>
  <c r="E103" i="4"/>
  <c r="E107" i="4" s="1"/>
  <c r="F130" i="4"/>
  <c r="F148" i="4"/>
  <c r="D161" i="4"/>
  <c r="Q13" i="4"/>
  <c r="O15" i="4"/>
  <c r="Q16" i="4"/>
  <c r="Q17" i="4"/>
  <c r="G23" i="4"/>
  <c r="G105" i="4" s="1"/>
  <c r="K23" i="4"/>
  <c r="K105" i="4" s="1"/>
  <c r="D26" i="4"/>
  <c r="H91" i="4"/>
  <c r="H98" i="4" s="1"/>
  <c r="H106" i="4" s="1"/>
  <c r="D72" i="4"/>
  <c r="D97" i="4"/>
  <c r="L107" i="4"/>
  <c r="D129" i="4"/>
  <c r="E175" i="4"/>
  <c r="E178" i="4" s="1"/>
  <c r="F175" i="4"/>
  <c r="F178" i="4" s="1"/>
  <c r="N23" i="4"/>
  <c r="N20" i="4"/>
  <c r="N18" i="4"/>
  <c r="N16" i="4"/>
  <c r="N14" i="4"/>
  <c r="R23" i="4"/>
  <c r="R20" i="4"/>
  <c r="R18" i="4"/>
  <c r="R16" i="4"/>
  <c r="R14" i="4"/>
  <c r="F22" i="4"/>
  <c r="R13" i="4"/>
  <c r="N19" i="4"/>
  <c r="H23" i="4"/>
  <c r="H105" i="4" s="1"/>
  <c r="F91" i="4"/>
  <c r="F98" i="4" s="1"/>
  <c r="J91" i="4"/>
  <c r="J98" i="4" s="1"/>
  <c r="D144" i="4"/>
  <c r="D198" i="4"/>
  <c r="D215" i="4" s="1"/>
  <c r="D218" i="4" s="1"/>
  <c r="N13" i="4"/>
  <c r="R15" i="4"/>
  <c r="O19" i="4"/>
  <c r="O20" i="4"/>
  <c r="D23" i="4"/>
  <c r="D105" i="4" s="1"/>
  <c r="E23" i="4"/>
  <c r="E105" i="4" s="1"/>
  <c r="E49" i="4"/>
  <c r="G91" i="4"/>
  <c r="G98" i="4" s="1"/>
  <c r="K91" i="4"/>
  <c r="K98" i="4" s="1"/>
  <c r="D148" i="4"/>
  <c r="O13" i="4"/>
  <c r="O14" i="4"/>
  <c r="N15" i="4"/>
  <c r="R17" i="4"/>
  <c r="D116" i="4"/>
  <c r="D147" i="4"/>
  <c r="D157" i="4"/>
  <c r="D171" i="4"/>
  <c r="D130" i="4" l="1"/>
  <c r="D91" i="4"/>
  <c r="I99" i="4"/>
  <c r="I104" i="4" s="1"/>
  <c r="K111" i="5"/>
  <c r="P16" i="4"/>
  <c r="I106" i="4"/>
  <c r="I108" i="4" s="1"/>
  <c r="H108" i="4"/>
  <c r="P18" i="4"/>
  <c r="H99" i="4"/>
  <c r="H104" i="4" s="1"/>
  <c r="E91" i="4"/>
  <c r="E98" i="4" s="1"/>
  <c r="E106" i="4" s="1"/>
  <c r="E108" i="4" s="1"/>
  <c r="P15" i="4"/>
  <c r="F23" i="4"/>
  <c r="F105" i="4" s="1"/>
  <c r="P17" i="4"/>
  <c r="D178" i="4"/>
  <c r="K171" i="4"/>
  <c r="D98" i="4"/>
  <c r="D99" i="4" s="1"/>
  <c r="D104" i="4" s="1"/>
  <c r="Q22" i="4"/>
  <c r="P14" i="4"/>
  <c r="P20" i="4"/>
  <c r="P19" i="4"/>
  <c r="D175" i="4"/>
  <c r="P23" i="4"/>
  <c r="J106" i="4"/>
  <c r="J108" i="4" s="1"/>
  <c r="J99" i="4"/>
  <c r="J104" i="4" s="1"/>
  <c r="K106" i="4"/>
  <c r="K108" i="4" s="1"/>
  <c r="K99" i="4"/>
  <c r="K104" i="4" s="1"/>
  <c r="N22" i="4"/>
  <c r="F106" i="4"/>
  <c r="R22" i="4"/>
  <c r="G106" i="4"/>
  <c r="G99" i="4"/>
  <c r="G104" i="4" s="1"/>
  <c r="D106" i="4"/>
  <c r="D108" i="4" s="1"/>
  <c r="O22" i="4"/>
  <c r="H22" i="3"/>
  <c r="D240" i="3"/>
  <c r="D230" i="3"/>
  <c r="D213" i="3"/>
  <c r="D206" i="3"/>
  <c r="G198" i="3"/>
  <c r="D197" i="3"/>
  <c r="D190" i="3"/>
  <c r="D192" i="3" s="1"/>
  <c r="D185" i="3"/>
  <c r="D177" i="3"/>
  <c r="D176" i="3"/>
  <c r="G174" i="3"/>
  <c r="D174" i="3" s="1"/>
  <c r="F174" i="3"/>
  <c r="E174" i="3"/>
  <c r="D173" i="3"/>
  <c r="D172" i="3"/>
  <c r="G171" i="3"/>
  <c r="F171" i="3"/>
  <c r="E171" i="3"/>
  <c r="G170" i="3"/>
  <c r="F170" i="3"/>
  <c r="E170" i="3"/>
  <c r="D169" i="3"/>
  <c r="D168" i="3"/>
  <c r="D167" i="3"/>
  <c r="G166" i="3"/>
  <c r="F166" i="3"/>
  <c r="E166" i="3"/>
  <c r="D165" i="3"/>
  <c r="D164" i="3"/>
  <c r="D163" i="3"/>
  <c r="D162" i="3"/>
  <c r="G161" i="3"/>
  <c r="F161" i="3"/>
  <c r="E161" i="3"/>
  <c r="D160" i="3"/>
  <c r="D159" i="3"/>
  <c r="D158" i="3"/>
  <c r="G157" i="3"/>
  <c r="F157" i="3"/>
  <c r="E157" i="3"/>
  <c r="D156" i="3"/>
  <c r="D155" i="3"/>
  <c r="J154" i="3"/>
  <c r="D154" i="3"/>
  <c r="G153" i="3"/>
  <c r="F153" i="3"/>
  <c r="E153" i="3"/>
  <c r="D152" i="3"/>
  <c r="D151" i="3"/>
  <c r="D150" i="3"/>
  <c r="D149" i="3"/>
  <c r="G147" i="3"/>
  <c r="F147" i="3"/>
  <c r="E147" i="3"/>
  <c r="D146" i="3"/>
  <c r="D145" i="3"/>
  <c r="G144" i="3"/>
  <c r="G148" i="3" s="1"/>
  <c r="F144" i="3"/>
  <c r="E144" i="3"/>
  <c r="D143" i="3"/>
  <c r="D142" i="3"/>
  <c r="D141" i="3"/>
  <c r="D140" i="3"/>
  <c r="D139" i="3"/>
  <c r="D138" i="3"/>
  <c r="D137" i="3"/>
  <c r="D136" i="3"/>
  <c r="D135" i="3"/>
  <c r="G134" i="3"/>
  <c r="F134" i="3"/>
  <c r="D134" i="3" s="1"/>
  <c r="E134" i="3"/>
  <c r="D133" i="3"/>
  <c r="D132" i="3"/>
  <c r="D131" i="3"/>
  <c r="G129" i="3"/>
  <c r="F129" i="3"/>
  <c r="E129" i="3"/>
  <c r="D128" i="3"/>
  <c r="D127" i="3"/>
  <c r="G126" i="3"/>
  <c r="F126" i="3"/>
  <c r="E126" i="3"/>
  <c r="D125" i="3"/>
  <c r="D124" i="3"/>
  <c r="D123" i="3"/>
  <c r="D122" i="3"/>
  <c r="D121" i="3"/>
  <c r="D120" i="3"/>
  <c r="D119" i="3"/>
  <c r="D118" i="3"/>
  <c r="D117" i="3"/>
  <c r="G116" i="3"/>
  <c r="F116" i="3"/>
  <c r="E116" i="3"/>
  <c r="D115" i="3"/>
  <c r="D114" i="3"/>
  <c r="D113" i="3"/>
  <c r="K103" i="3"/>
  <c r="K107" i="3" s="1"/>
  <c r="J103" i="3"/>
  <c r="J107" i="3" s="1"/>
  <c r="I103" i="3"/>
  <c r="I107" i="3" s="1"/>
  <c r="H103" i="3"/>
  <c r="H107" i="3" s="1"/>
  <c r="G103" i="3"/>
  <c r="G107" i="3" s="1"/>
  <c r="F103" i="3"/>
  <c r="F107" i="3" s="1"/>
  <c r="E102" i="3"/>
  <c r="D102" i="3"/>
  <c r="E101" i="3"/>
  <c r="E103" i="3" s="1"/>
  <c r="E107" i="3" s="1"/>
  <c r="D101" i="3"/>
  <c r="D103" i="3" s="1"/>
  <c r="D107" i="3" s="1"/>
  <c r="E100" i="3"/>
  <c r="D100" i="3"/>
  <c r="K97" i="3"/>
  <c r="J97" i="3"/>
  <c r="I97" i="3"/>
  <c r="H97" i="3"/>
  <c r="G97" i="3"/>
  <c r="F97" i="3"/>
  <c r="E96" i="3"/>
  <c r="D96" i="3"/>
  <c r="E95" i="3"/>
  <c r="D95" i="3"/>
  <c r="E94" i="3"/>
  <c r="D94" i="3"/>
  <c r="E93" i="3"/>
  <c r="D93" i="3"/>
  <c r="E92" i="3"/>
  <c r="D92" i="3"/>
  <c r="K90" i="3"/>
  <c r="J90" i="3"/>
  <c r="I90" i="3"/>
  <c r="H90" i="3"/>
  <c r="G90" i="3"/>
  <c r="F90" i="3"/>
  <c r="E89" i="3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D90" i="3" s="1"/>
  <c r="E73" i="3"/>
  <c r="D73" i="3"/>
  <c r="K72" i="3"/>
  <c r="J72" i="3"/>
  <c r="I72" i="3"/>
  <c r="H72" i="3"/>
  <c r="G72" i="3"/>
  <c r="F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K64" i="3"/>
  <c r="J64" i="3"/>
  <c r="I64" i="3"/>
  <c r="H64" i="3"/>
  <c r="G64" i="3"/>
  <c r="F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D64" i="3" s="1"/>
  <c r="K51" i="3"/>
  <c r="J51" i="3"/>
  <c r="I51" i="3"/>
  <c r="H51" i="3"/>
  <c r="G51" i="3"/>
  <c r="F51" i="3"/>
  <c r="E51" i="3"/>
  <c r="D51" i="3"/>
  <c r="E50" i="3"/>
  <c r="D50" i="3"/>
  <c r="K49" i="3"/>
  <c r="J49" i="3"/>
  <c r="I49" i="3"/>
  <c r="H49" i="3"/>
  <c r="G49" i="3"/>
  <c r="F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K34" i="3"/>
  <c r="J34" i="3"/>
  <c r="I34" i="3"/>
  <c r="H34" i="3"/>
  <c r="G34" i="3"/>
  <c r="F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D34" i="3" s="1"/>
  <c r="K26" i="3"/>
  <c r="J26" i="3"/>
  <c r="I26" i="3"/>
  <c r="H26" i="3"/>
  <c r="G26" i="3"/>
  <c r="F26" i="3"/>
  <c r="E25" i="3"/>
  <c r="D25" i="3"/>
  <c r="E24" i="3"/>
  <c r="D24" i="3"/>
  <c r="M22" i="3"/>
  <c r="K22" i="3"/>
  <c r="J22" i="3"/>
  <c r="I22" i="3"/>
  <c r="G22" i="3"/>
  <c r="E22" i="3"/>
  <c r="D22" i="3"/>
  <c r="F21" i="3"/>
  <c r="F20" i="3"/>
  <c r="F19" i="3"/>
  <c r="F18" i="3"/>
  <c r="Q17" i="3"/>
  <c r="F17" i="3"/>
  <c r="F16" i="3"/>
  <c r="Q15" i="3"/>
  <c r="F15" i="3"/>
  <c r="F14" i="3"/>
  <c r="F13" i="3"/>
  <c r="K12" i="3"/>
  <c r="J12" i="3"/>
  <c r="I12" i="3"/>
  <c r="I23" i="3" s="1"/>
  <c r="I105" i="3" s="1"/>
  <c r="H12" i="3"/>
  <c r="R19" i="3" s="1"/>
  <c r="G12" i="3"/>
  <c r="Q20" i="3" s="1"/>
  <c r="E12" i="3"/>
  <c r="D12" i="3"/>
  <c r="N17" i="3" s="1"/>
  <c r="F11" i="3"/>
  <c r="F10" i="3"/>
  <c r="F9" i="3"/>
  <c r="F8" i="3"/>
  <c r="F7" i="3"/>
  <c r="F6" i="3"/>
  <c r="E130" i="3" l="1"/>
  <c r="J23" i="3"/>
  <c r="J105" i="3" s="1"/>
  <c r="Q16" i="3"/>
  <c r="G130" i="3"/>
  <c r="D214" i="3"/>
  <c r="E34" i="3"/>
  <c r="E64" i="3"/>
  <c r="E90" i="3"/>
  <c r="D161" i="3"/>
  <c r="E148" i="3"/>
  <c r="O23" i="3"/>
  <c r="O15" i="3"/>
  <c r="Q19" i="3"/>
  <c r="D49" i="3"/>
  <c r="G136" i="5"/>
  <c r="H134" i="4"/>
  <c r="G115" i="5"/>
  <c r="H113" i="4"/>
  <c r="G121" i="5"/>
  <c r="H119" i="4"/>
  <c r="G125" i="5"/>
  <c r="H123" i="4"/>
  <c r="G134" i="5"/>
  <c r="H132" i="4"/>
  <c r="G139" i="5"/>
  <c r="H137" i="4"/>
  <c r="G143" i="5"/>
  <c r="H141" i="4"/>
  <c r="G151" i="5"/>
  <c r="H149" i="4"/>
  <c r="D153" i="3"/>
  <c r="G162" i="5"/>
  <c r="H160" i="4"/>
  <c r="G164" i="5"/>
  <c r="H162" i="4"/>
  <c r="D166" i="3"/>
  <c r="G170" i="5"/>
  <c r="H168" i="4"/>
  <c r="G174" i="5"/>
  <c r="H172" i="4"/>
  <c r="G176" i="5"/>
  <c r="Q13" i="3"/>
  <c r="G116" i="5"/>
  <c r="H114" i="4"/>
  <c r="G122" i="5"/>
  <c r="H120" i="4"/>
  <c r="G126" i="5"/>
  <c r="H124" i="4"/>
  <c r="F130" i="3"/>
  <c r="G135" i="5"/>
  <c r="H133" i="4"/>
  <c r="G140" i="5"/>
  <c r="H138" i="4"/>
  <c r="G144" i="5"/>
  <c r="H142" i="4"/>
  <c r="F148" i="3"/>
  <c r="D148" i="3" s="1"/>
  <c r="G152" i="5"/>
  <c r="H150" i="4"/>
  <c r="G157" i="5"/>
  <c r="H155" i="4"/>
  <c r="G163" i="5"/>
  <c r="G165" i="5"/>
  <c r="H163" i="4"/>
  <c r="G171" i="5"/>
  <c r="H169" i="4"/>
  <c r="G175" i="5"/>
  <c r="H173" i="4"/>
  <c r="G178" i="5"/>
  <c r="H176" i="4"/>
  <c r="F109" i="4"/>
  <c r="H161" i="4"/>
  <c r="O18" i="3"/>
  <c r="K23" i="3"/>
  <c r="K105" i="3" s="1"/>
  <c r="D26" i="3"/>
  <c r="H91" i="3"/>
  <c r="H98" i="3" s="1"/>
  <c r="D72" i="3"/>
  <c r="D97" i="3"/>
  <c r="L107" i="3"/>
  <c r="G117" i="5"/>
  <c r="H115" i="4"/>
  <c r="G119" i="5"/>
  <c r="H117" i="4"/>
  <c r="G123" i="5"/>
  <c r="H121" i="4"/>
  <c r="G127" i="5"/>
  <c r="H125" i="4"/>
  <c r="G129" i="5"/>
  <c r="H127" i="4"/>
  <c r="D129" i="3"/>
  <c r="G137" i="5"/>
  <c r="H135" i="4"/>
  <c r="G141" i="5"/>
  <c r="H139" i="4"/>
  <c r="G145" i="5"/>
  <c r="H143" i="4"/>
  <c r="G147" i="5"/>
  <c r="H145" i="4"/>
  <c r="G153" i="5"/>
  <c r="H151" i="4"/>
  <c r="G158" i="5"/>
  <c r="H156" i="4"/>
  <c r="J158" i="3"/>
  <c r="G160" i="5"/>
  <c r="H158" i="4"/>
  <c r="G166" i="5"/>
  <c r="H164" i="4"/>
  <c r="G179" i="5"/>
  <c r="H177" i="4"/>
  <c r="F12" i="3"/>
  <c r="Q14" i="3"/>
  <c r="O16" i="3"/>
  <c r="O17" i="3"/>
  <c r="Q18" i="3"/>
  <c r="G23" i="3"/>
  <c r="G105" i="3" s="1"/>
  <c r="Q23" i="3"/>
  <c r="E26" i="3"/>
  <c r="E72" i="3"/>
  <c r="I91" i="3"/>
  <c r="I98" i="3" s="1"/>
  <c r="I106" i="3" s="1"/>
  <c r="I108" i="3" s="1"/>
  <c r="E97" i="3"/>
  <c r="G120" i="5"/>
  <c r="H118" i="4"/>
  <c r="G124" i="5"/>
  <c r="H122" i="4"/>
  <c r="D126" i="3"/>
  <c r="G130" i="5"/>
  <c r="H128" i="4"/>
  <c r="G133" i="5"/>
  <c r="H131" i="4"/>
  <c r="G138" i="5"/>
  <c r="H136" i="4"/>
  <c r="G142" i="5"/>
  <c r="H140" i="4"/>
  <c r="G148" i="5"/>
  <c r="H146" i="4"/>
  <c r="G154" i="5"/>
  <c r="H152" i="4"/>
  <c r="G156" i="5"/>
  <c r="H154" i="4"/>
  <c r="G161" i="5"/>
  <c r="H159" i="4"/>
  <c r="G167" i="5"/>
  <c r="H165" i="4"/>
  <c r="G169" i="5"/>
  <c r="H167" i="4"/>
  <c r="D170" i="3"/>
  <c r="G175" i="3"/>
  <c r="G178" i="3" s="1"/>
  <c r="F175" i="3"/>
  <c r="F178" i="3" s="1"/>
  <c r="K109" i="4"/>
  <c r="H174" i="4"/>
  <c r="O106" i="4"/>
  <c r="L105" i="4"/>
  <c r="F108" i="4"/>
  <c r="E99" i="4"/>
  <c r="E104" i="4" s="1"/>
  <c r="F99" i="4"/>
  <c r="F104" i="4" s="1"/>
  <c r="L104" i="4" s="1"/>
  <c r="P22" i="4"/>
  <c r="N106" i="4"/>
  <c r="G108" i="4"/>
  <c r="H109" i="4" s="1"/>
  <c r="L109" i="4"/>
  <c r="L106" i="4"/>
  <c r="E175" i="3"/>
  <c r="E178" i="3" s="1"/>
  <c r="D178" i="3" s="1"/>
  <c r="H178" i="4" s="1"/>
  <c r="R13" i="3"/>
  <c r="H106" i="3"/>
  <c r="I99" i="3"/>
  <c r="I104" i="3" s="1"/>
  <c r="P19" i="3"/>
  <c r="P17" i="3"/>
  <c r="P15" i="3"/>
  <c r="P13" i="3"/>
  <c r="P22" i="3" s="1"/>
  <c r="P20" i="3"/>
  <c r="P18" i="3"/>
  <c r="P16" i="3"/>
  <c r="P23" i="3"/>
  <c r="P14" i="3"/>
  <c r="D91" i="3"/>
  <c r="D98" i="3" s="1"/>
  <c r="D130" i="3"/>
  <c r="N23" i="3"/>
  <c r="N20" i="3"/>
  <c r="N18" i="3"/>
  <c r="N16" i="3"/>
  <c r="N14" i="3"/>
  <c r="R23" i="3"/>
  <c r="R20" i="3"/>
  <c r="R18" i="3"/>
  <c r="R16" i="3"/>
  <c r="R14" i="3"/>
  <c r="F22" i="3"/>
  <c r="F23" i="3" s="1"/>
  <c r="F105" i="3" s="1"/>
  <c r="N19" i="3"/>
  <c r="H23" i="3"/>
  <c r="H105" i="3" s="1"/>
  <c r="H108" i="3" s="1"/>
  <c r="F91" i="3"/>
  <c r="F98" i="3" s="1"/>
  <c r="J91" i="3"/>
  <c r="J98" i="3" s="1"/>
  <c r="D144" i="3"/>
  <c r="D198" i="3"/>
  <c r="D215" i="3" s="1"/>
  <c r="D218" i="3" s="1"/>
  <c r="N13" i="3"/>
  <c r="R15" i="3"/>
  <c r="O19" i="3"/>
  <c r="O20" i="3"/>
  <c r="D23" i="3"/>
  <c r="D105" i="3" s="1"/>
  <c r="E23" i="3"/>
  <c r="E105" i="3" s="1"/>
  <c r="E49" i="3"/>
  <c r="G91" i="3"/>
  <c r="G98" i="3" s="1"/>
  <c r="K91" i="3"/>
  <c r="K98" i="3" s="1"/>
  <c r="O13" i="3"/>
  <c r="O14" i="3"/>
  <c r="N15" i="3"/>
  <c r="R17" i="3"/>
  <c r="D116" i="3"/>
  <c r="D147" i="3"/>
  <c r="D157" i="3"/>
  <c r="D171" i="3"/>
  <c r="E91" i="3" l="1"/>
  <c r="E98" i="3" s="1"/>
  <c r="D175" i="3"/>
  <c r="G177" i="5" s="1"/>
  <c r="G149" i="5"/>
  <c r="H147" i="4"/>
  <c r="G128" i="5"/>
  <c r="H126" i="4"/>
  <c r="G168" i="5"/>
  <c r="H166" i="4"/>
  <c r="G132" i="5"/>
  <c r="H130" i="4"/>
  <c r="G180" i="5"/>
  <c r="G172" i="5"/>
  <c r="H170" i="4"/>
  <c r="G118" i="5"/>
  <c r="H116" i="4"/>
  <c r="G146" i="5"/>
  <c r="H144" i="4"/>
  <c r="J171" i="3"/>
  <c r="G173" i="5"/>
  <c r="H171" i="4"/>
  <c r="G150" i="5"/>
  <c r="H148" i="4"/>
  <c r="H175" i="4"/>
  <c r="G131" i="5"/>
  <c r="H129" i="4"/>
  <c r="G159" i="5"/>
  <c r="H157" i="4"/>
  <c r="Q22" i="3"/>
  <c r="G155" i="5"/>
  <c r="H153" i="4"/>
  <c r="L108" i="4"/>
  <c r="H99" i="3"/>
  <c r="H104" i="3" s="1"/>
  <c r="J106" i="3"/>
  <c r="J108" i="3" s="1"/>
  <c r="K109" i="3" s="1"/>
  <c r="J99" i="3"/>
  <c r="J104" i="3" s="1"/>
  <c r="K106" i="3"/>
  <c r="K108" i="3" s="1"/>
  <c r="K99" i="3"/>
  <c r="K104" i="3" s="1"/>
  <c r="N22" i="3"/>
  <c r="F106" i="3"/>
  <c r="F108" i="3" s="1"/>
  <c r="F99" i="3"/>
  <c r="F104" i="3" s="1"/>
  <c r="R22" i="3"/>
  <c r="G106" i="3"/>
  <c r="G99" i="3"/>
  <c r="G104" i="3" s="1"/>
  <c r="L105" i="3"/>
  <c r="D106" i="3"/>
  <c r="D108" i="3" s="1"/>
  <c r="D99" i="3"/>
  <c r="D104" i="3" s="1"/>
  <c r="E106" i="3"/>
  <c r="E108" i="3" s="1"/>
  <c r="E99" i="3"/>
  <c r="E104" i="3" s="1"/>
  <c r="O22" i="3"/>
  <c r="O106" i="3"/>
  <c r="D230" i="1"/>
  <c r="D240" i="1"/>
  <c r="F109" i="3" l="1"/>
  <c r="N106" i="3"/>
  <c r="G108" i="3"/>
  <c r="H109" i="3" s="1"/>
  <c r="L109" i="3"/>
  <c r="L104" i="3"/>
  <c r="L106" i="3"/>
  <c r="E171" i="1"/>
  <c r="F171" i="1"/>
  <c r="G171" i="1"/>
  <c r="K103" i="1"/>
  <c r="K107" i="1" s="1"/>
  <c r="K97" i="1"/>
  <c r="K90" i="1"/>
  <c r="K72" i="1"/>
  <c r="K64" i="1"/>
  <c r="K51" i="1"/>
  <c r="K49" i="1"/>
  <c r="K34" i="1"/>
  <c r="K26" i="1"/>
  <c r="K22" i="1"/>
  <c r="K12" i="1"/>
  <c r="J103" i="1"/>
  <c r="J107" i="1" s="1"/>
  <c r="J97" i="1"/>
  <c r="J90" i="1"/>
  <c r="J72" i="1"/>
  <c r="J64" i="1"/>
  <c r="J51" i="1"/>
  <c r="J49" i="1"/>
  <c r="J34" i="1"/>
  <c r="J26" i="1"/>
  <c r="J22" i="1"/>
  <c r="J12" i="1"/>
  <c r="L108" i="3" l="1"/>
  <c r="J23" i="1"/>
  <c r="J105" i="1" s="1"/>
  <c r="K23" i="1"/>
  <c r="K105" i="1" s="1"/>
  <c r="K91" i="1"/>
  <c r="K98" i="1" s="1"/>
  <c r="K106" i="1" s="1"/>
  <c r="K108" i="1" s="1"/>
  <c r="J91" i="1"/>
  <c r="J98" i="1" s="1"/>
  <c r="J99" i="1" s="1"/>
  <c r="J104" i="1" s="1"/>
  <c r="G198" i="1"/>
  <c r="K99" i="1" l="1"/>
  <c r="K104" i="1" s="1"/>
  <c r="J106" i="1"/>
  <c r="J108" i="1" s="1"/>
  <c r="M16" i="2"/>
  <c r="J16" i="2"/>
  <c r="G16" i="2"/>
  <c r="D16" i="2"/>
  <c r="M22" i="2" l="1"/>
  <c r="M43" i="2" s="1"/>
  <c r="M21" i="2"/>
  <c r="J22" i="2"/>
  <c r="J43" i="2" s="1"/>
  <c r="J21" i="2"/>
  <c r="G22" i="2"/>
  <c r="G43" i="2" s="1"/>
  <c r="G21" i="2"/>
  <c r="D21" i="2"/>
  <c r="D22" i="2"/>
  <c r="D43" i="2" s="1"/>
  <c r="M12" i="2" l="1"/>
  <c r="M37" i="2" s="1"/>
  <c r="M11" i="2"/>
  <c r="M10" i="2"/>
  <c r="M9" i="2"/>
  <c r="M8" i="2"/>
  <c r="M6" i="2"/>
  <c r="M5" i="2"/>
  <c r="J12" i="2"/>
  <c r="J37" i="2" s="1"/>
  <c r="J11" i="2"/>
  <c r="J10" i="2"/>
  <c r="J9" i="2"/>
  <c r="J8" i="2"/>
  <c r="J6" i="2"/>
  <c r="J5" i="2"/>
  <c r="J7" i="2" s="1"/>
  <c r="G12" i="2"/>
  <c r="G37" i="2" s="1"/>
  <c r="G11" i="2"/>
  <c r="G10" i="2"/>
  <c r="G9" i="2"/>
  <c r="G8" i="2"/>
  <c r="G6" i="2"/>
  <c r="G5" i="2"/>
  <c r="D12" i="2"/>
  <c r="D37" i="2" s="1"/>
  <c r="D11" i="2"/>
  <c r="D10" i="2"/>
  <c r="D9" i="2"/>
  <c r="D8" i="2"/>
  <c r="D6" i="2"/>
  <c r="D5" i="2"/>
  <c r="D7" i="2" s="1"/>
  <c r="M7" i="2" l="1"/>
  <c r="J14" i="2"/>
  <c r="J38" i="2" s="1"/>
  <c r="G14" i="2"/>
  <c r="D14" i="2"/>
  <c r="D38" i="2" s="1"/>
  <c r="G7" i="2"/>
  <c r="M14" i="2"/>
  <c r="M15" i="2"/>
  <c r="M38" i="2"/>
  <c r="G15" i="2" l="1"/>
  <c r="J15" i="2"/>
  <c r="D15" i="2"/>
  <c r="G38" i="2"/>
  <c r="M27" i="2" l="1"/>
  <c r="J27" i="2"/>
  <c r="G27" i="2"/>
  <c r="D27" i="2"/>
  <c r="G34" i="2"/>
  <c r="G35" i="2" s="1"/>
  <c r="L31" i="2"/>
  <c r="I31" i="2"/>
  <c r="F31" i="2"/>
  <c r="C31" i="2"/>
  <c r="N23" i="2"/>
  <c r="K23" i="2"/>
  <c r="J23" i="2"/>
  <c r="H23" i="2"/>
  <c r="E23" i="2"/>
  <c r="M23" i="2"/>
  <c r="G23" i="2"/>
  <c r="D23" i="2"/>
  <c r="M19" i="2"/>
  <c r="M36" i="2" s="1"/>
  <c r="J19" i="2"/>
  <c r="J36" i="2" s="1"/>
  <c r="G19" i="2"/>
  <c r="G36" i="2" s="1"/>
  <c r="D19" i="2"/>
  <c r="D36" i="2" s="1"/>
  <c r="N14" i="2"/>
  <c r="K14" i="2"/>
  <c r="H14" i="2"/>
  <c r="H15" i="2" s="1"/>
  <c r="H17" i="2" s="1"/>
  <c r="E14" i="2"/>
  <c r="N7" i="2"/>
  <c r="N18" i="2" s="1"/>
  <c r="M18" i="2" s="1"/>
  <c r="M39" i="2" s="1"/>
  <c r="M42" i="2" s="1"/>
  <c r="K7" i="2"/>
  <c r="K18" i="2" s="1"/>
  <c r="H7" i="2"/>
  <c r="H18" i="2" s="1"/>
  <c r="G18" i="2" s="1"/>
  <c r="G39" i="2" s="1"/>
  <c r="E7" i="2"/>
  <c r="E18" i="2" s="1"/>
  <c r="O23" i="2" l="1"/>
  <c r="E15" i="2"/>
  <c r="G42" i="2"/>
  <c r="O27" i="2"/>
  <c r="N15" i="2"/>
  <c r="N17" i="2" s="1"/>
  <c r="K15" i="2"/>
  <c r="D17" i="2"/>
  <c r="M20" i="2"/>
  <c r="K20" i="2"/>
  <c r="J18" i="2"/>
  <c r="J39" i="2" s="1"/>
  <c r="J42" i="2" s="1"/>
  <c r="G17" i="2"/>
  <c r="E17" i="2"/>
  <c r="E24" i="2" s="1"/>
  <c r="E26" i="2" s="1"/>
  <c r="G20" i="2"/>
  <c r="E20" i="2"/>
  <c r="D18" i="2"/>
  <c r="D39" i="2" s="1"/>
  <c r="D42" i="2" s="1"/>
  <c r="J17" i="2"/>
  <c r="N20" i="2"/>
  <c r="M17" i="2"/>
  <c r="H20" i="2"/>
  <c r="H24" i="2" s="1"/>
  <c r="H26" i="2" s="1"/>
  <c r="A33" i="2"/>
  <c r="N24" i="2" l="1"/>
  <c r="N26" i="2" s="1"/>
  <c r="O20" i="2"/>
  <c r="K17" i="2"/>
  <c r="K24" i="2" s="1"/>
  <c r="O15" i="2"/>
  <c r="P26" i="2" s="1"/>
  <c r="M24" i="2"/>
  <c r="M26" i="2" s="1"/>
  <c r="J20" i="2"/>
  <c r="J24" i="2" s="1"/>
  <c r="J26" i="2" s="1"/>
  <c r="D20" i="2"/>
  <c r="D24" i="2" s="1"/>
  <c r="D26" i="2" s="1"/>
  <c r="G24" i="2"/>
  <c r="G26" i="2" s="1"/>
  <c r="H27" i="2" s="1"/>
  <c r="N27" i="2" l="1"/>
  <c r="O24" i="2"/>
  <c r="E27" i="2"/>
  <c r="O26" i="2"/>
  <c r="P27" i="2" s="1"/>
  <c r="M29" i="2"/>
  <c r="M30" i="2" s="1"/>
  <c r="M31" i="2" s="1"/>
  <c r="M32" i="2" s="1"/>
  <c r="N29" i="2"/>
  <c r="N30" i="2" s="1"/>
  <c r="N31" i="2" s="1"/>
  <c r="N32" i="2" s="1"/>
  <c r="K26" i="2"/>
  <c r="K27" i="2" s="1"/>
  <c r="K29" i="2"/>
  <c r="J29" i="2"/>
  <c r="E29" i="2"/>
  <c r="D29" i="2"/>
  <c r="G29" i="2"/>
  <c r="H29" i="2"/>
  <c r="E46" i="2" l="1"/>
  <c r="E30" i="2"/>
  <c r="E31" i="2" s="1"/>
  <c r="K30" i="2"/>
  <c r="K31" i="2" s="1"/>
  <c r="K32" i="2" s="1"/>
  <c r="H30" i="2"/>
  <c r="H31" i="2" s="1"/>
  <c r="H32" i="2" s="1"/>
  <c r="G30" i="2"/>
  <c r="G31" i="2" s="1"/>
  <c r="G32" i="2" s="1"/>
  <c r="J30" i="2"/>
  <c r="J31" i="2" s="1"/>
  <c r="J32" i="2" s="1"/>
  <c r="D46" i="2"/>
  <c r="D30" i="2"/>
  <c r="D31" i="2" s="1"/>
  <c r="D45" i="2" l="1"/>
  <c r="D32" i="2"/>
  <c r="E45" i="2"/>
  <c r="E32" i="2"/>
  <c r="E94" i="1" l="1"/>
  <c r="F103" i="1"/>
  <c r="F107" i="1" s="1"/>
  <c r="E102" i="1"/>
  <c r="D102" i="1"/>
  <c r="E101" i="1"/>
  <c r="D101" i="1"/>
  <c r="E100" i="1"/>
  <c r="D100" i="1"/>
  <c r="E96" i="1"/>
  <c r="D96" i="1"/>
  <c r="E95" i="1"/>
  <c r="D95" i="1"/>
  <c r="D94" i="1"/>
  <c r="E93" i="1"/>
  <c r="D93" i="1"/>
  <c r="E92" i="1"/>
  <c r="D92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0" i="1"/>
  <c r="D50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0" i="1"/>
  <c r="E33" i="1"/>
  <c r="D33" i="1"/>
  <c r="E32" i="1"/>
  <c r="D32" i="1"/>
  <c r="E31" i="1"/>
  <c r="D31" i="1"/>
  <c r="D30" i="1"/>
  <c r="E29" i="1"/>
  <c r="D29" i="1"/>
  <c r="E28" i="1"/>
  <c r="D28" i="1"/>
  <c r="E27" i="1"/>
  <c r="D27" i="1"/>
  <c r="E25" i="1"/>
  <c r="D25" i="1"/>
  <c r="E24" i="1"/>
  <c r="D24" i="1"/>
  <c r="F90" i="1"/>
  <c r="F6" i="1"/>
  <c r="F97" i="1"/>
  <c r="F72" i="1"/>
  <c r="F64" i="1"/>
  <c r="F51" i="1"/>
  <c r="F49" i="1"/>
  <c r="F34" i="1"/>
  <c r="F26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7" i="1"/>
  <c r="E90" i="1" l="1"/>
  <c r="F91" i="1"/>
  <c r="F98" i="1" s="1"/>
  <c r="F106" i="1" s="1"/>
  <c r="F22" i="1"/>
  <c r="F12" i="1"/>
  <c r="F23" i="1" l="1"/>
  <c r="F105" i="1" s="1"/>
  <c r="P13" i="1"/>
  <c r="P17" i="1"/>
  <c r="P15" i="1"/>
  <c r="P19" i="1"/>
  <c r="P18" i="1"/>
  <c r="P16" i="1"/>
  <c r="P20" i="1"/>
  <c r="P14" i="1"/>
  <c r="F109" i="1"/>
  <c r="F108" i="1"/>
  <c r="F99" i="1"/>
  <c r="F104" i="1" s="1"/>
  <c r="P22" i="1" l="1"/>
  <c r="M22" i="1"/>
  <c r="P23" i="1" s="1"/>
  <c r="D114" i="1"/>
  <c r="D115" i="1"/>
  <c r="D118" i="1"/>
  <c r="D119" i="1"/>
  <c r="D120" i="1"/>
  <c r="D121" i="1"/>
  <c r="D122" i="1"/>
  <c r="D123" i="1"/>
  <c r="D124" i="1"/>
  <c r="D125" i="1"/>
  <c r="D128" i="1"/>
  <c r="D132" i="1"/>
  <c r="D133" i="1"/>
  <c r="D136" i="1"/>
  <c r="D137" i="1"/>
  <c r="D138" i="1"/>
  <c r="D139" i="1"/>
  <c r="D140" i="1"/>
  <c r="D141" i="1"/>
  <c r="D142" i="1"/>
  <c r="D143" i="1"/>
  <c r="D146" i="1"/>
  <c r="D150" i="1"/>
  <c r="D151" i="1"/>
  <c r="D152" i="1"/>
  <c r="D155" i="1"/>
  <c r="D156" i="1"/>
  <c r="D159" i="1"/>
  <c r="D160" i="1"/>
  <c r="D163" i="1"/>
  <c r="D164" i="1"/>
  <c r="D165" i="1"/>
  <c r="D168" i="1"/>
  <c r="D169" i="1"/>
  <c r="D173" i="1"/>
  <c r="D177" i="1"/>
  <c r="D113" i="1"/>
  <c r="E116" i="1"/>
  <c r="G174" i="1"/>
  <c r="G170" i="1"/>
  <c r="G166" i="1"/>
  <c r="G161" i="1"/>
  <c r="G157" i="1"/>
  <c r="G153" i="1"/>
  <c r="G147" i="1"/>
  <c r="G144" i="1"/>
  <c r="G134" i="1"/>
  <c r="G129" i="1"/>
  <c r="G126" i="1"/>
  <c r="G116" i="1"/>
  <c r="I103" i="1"/>
  <c r="I107" i="1" s="1"/>
  <c r="I97" i="1"/>
  <c r="I90" i="1"/>
  <c r="I72" i="1"/>
  <c r="I64" i="1"/>
  <c r="I51" i="1"/>
  <c r="I49" i="1"/>
  <c r="I34" i="1"/>
  <c r="I26" i="1"/>
  <c r="I22" i="1"/>
  <c r="I12" i="1"/>
  <c r="H103" i="1"/>
  <c r="H107" i="1" s="1"/>
  <c r="H97" i="1"/>
  <c r="H90" i="1"/>
  <c r="H72" i="1"/>
  <c r="H64" i="1"/>
  <c r="H51" i="1"/>
  <c r="H49" i="1"/>
  <c r="H34" i="1"/>
  <c r="H26" i="1"/>
  <c r="H22" i="1"/>
  <c r="H12" i="1"/>
  <c r="G103" i="1"/>
  <c r="G107" i="1" s="1"/>
  <c r="G97" i="1"/>
  <c r="G90" i="1"/>
  <c r="G72" i="1"/>
  <c r="G64" i="1"/>
  <c r="G51" i="1"/>
  <c r="G49" i="1"/>
  <c r="G34" i="1"/>
  <c r="G26" i="1"/>
  <c r="G22" i="1"/>
  <c r="G12" i="1"/>
  <c r="E103" i="1"/>
  <c r="E107" i="1" s="1"/>
  <c r="E97" i="1"/>
  <c r="E72" i="1"/>
  <c r="E64" i="1"/>
  <c r="E51" i="1"/>
  <c r="E49" i="1"/>
  <c r="E34" i="1"/>
  <c r="E26" i="1"/>
  <c r="E22" i="1"/>
  <c r="E12" i="1"/>
  <c r="F174" i="1"/>
  <c r="E174" i="1"/>
  <c r="D172" i="1"/>
  <c r="F170" i="1"/>
  <c r="E170" i="1"/>
  <c r="F166" i="1"/>
  <c r="D167" i="1" s="1"/>
  <c r="E166" i="1"/>
  <c r="F161" i="1"/>
  <c r="D162" i="1" s="1"/>
  <c r="E161" i="1"/>
  <c r="F157" i="1"/>
  <c r="D158" i="1" s="1"/>
  <c r="E157" i="1"/>
  <c r="F153" i="1"/>
  <c r="D154" i="1" s="1"/>
  <c r="E153" i="1"/>
  <c r="F147" i="1"/>
  <c r="E147" i="1"/>
  <c r="F144" i="1"/>
  <c r="D145" i="1" s="1"/>
  <c r="E144" i="1"/>
  <c r="F134" i="1"/>
  <c r="D135" i="1" s="1"/>
  <c r="E134" i="1"/>
  <c r="F129" i="1"/>
  <c r="E129" i="1"/>
  <c r="F126" i="1"/>
  <c r="D127" i="1" s="1"/>
  <c r="E126" i="1"/>
  <c r="F116" i="1"/>
  <c r="D117" i="1" s="1"/>
  <c r="D213" i="1"/>
  <c r="D206" i="1"/>
  <c r="D197" i="1"/>
  <c r="D190" i="1"/>
  <c r="D192" i="1" s="1"/>
  <c r="D185" i="1"/>
  <c r="D103" i="1"/>
  <c r="D107" i="1" s="1"/>
  <c r="D97" i="1"/>
  <c r="D90" i="1"/>
  <c r="D72" i="1"/>
  <c r="D64" i="1"/>
  <c r="D51" i="1"/>
  <c r="D49" i="1"/>
  <c r="D34" i="1"/>
  <c r="D26" i="1"/>
  <c r="D22" i="1"/>
  <c r="D12" i="1"/>
  <c r="H164" i="5" l="1"/>
  <c r="I162" i="4"/>
  <c r="H162" i="3"/>
  <c r="H115" i="5"/>
  <c r="I113" i="4"/>
  <c r="H113" i="3"/>
  <c r="H170" i="5"/>
  <c r="I168" i="4"/>
  <c r="H168" i="3"/>
  <c r="H162" i="5"/>
  <c r="I160" i="4"/>
  <c r="H160" i="3"/>
  <c r="H154" i="5"/>
  <c r="I152" i="4"/>
  <c r="H152" i="3"/>
  <c r="H145" i="5"/>
  <c r="I143" i="4"/>
  <c r="H143" i="3"/>
  <c r="H141" i="5"/>
  <c r="I139" i="4"/>
  <c r="H139" i="3"/>
  <c r="H135" i="5"/>
  <c r="I133" i="4"/>
  <c r="H133" i="3"/>
  <c r="H126" i="5"/>
  <c r="I124" i="4"/>
  <c r="H124" i="3"/>
  <c r="H122" i="5"/>
  <c r="I120" i="4"/>
  <c r="H120" i="3"/>
  <c r="H116" i="5"/>
  <c r="I114" i="4"/>
  <c r="H114" i="3"/>
  <c r="H119" i="5"/>
  <c r="I117" i="4"/>
  <c r="H117" i="3"/>
  <c r="J154" i="1"/>
  <c r="H156" i="5"/>
  <c r="I154" i="4"/>
  <c r="H154" i="3"/>
  <c r="H174" i="5"/>
  <c r="I172" i="4"/>
  <c r="H172" i="3"/>
  <c r="H179" i="5"/>
  <c r="I177" i="4"/>
  <c r="H177" i="3"/>
  <c r="H167" i="5"/>
  <c r="I165" i="4"/>
  <c r="H165" i="3"/>
  <c r="H161" i="5"/>
  <c r="I159" i="4"/>
  <c r="H159" i="3"/>
  <c r="H153" i="5"/>
  <c r="I151" i="4"/>
  <c r="H151" i="3"/>
  <c r="H144" i="5"/>
  <c r="I142" i="4"/>
  <c r="H142" i="3"/>
  <c r="H140" i="5"/>
  <c r="I138" i="4"/>
  <c r="H138" i="3"/>
  <c r="H134" i="5"/>
  <c r="I132" i="4"/>
  <c r="H132" i="3"/>
  <c r="H125" i="5"/>
  <c r="I123" i="4"/>
  <c r="H123" i="3"/>
  <c r="H121" i="5"/>
  <c r="I119" i="4"/>
  <c r="H119" i="3"/>
  <c r="H147" i="5"/>
  <c r="I145" i="4"/>
  <c r="H145" i="3"/>
  <c r="H137" i="5"/>
  <c r="I135" i="4"/>
  <c r="H135" i="3"/>
  <c r="J158" i="1"/>
  <c r="H160" i="5"/>
  <c r="I158" i="4"/>
  <c r="H158" i="3"/>
  <c r="H169" i="5"/>
  <c r="I167" i="4"/>
  <c r="H167" i="3"/>
  <c r="H175" i="5"/>
  <c r="I173" i="4"/>
  <c r="H173" i="3"/>
  <c r="H166" i="5"/>
  <c r="I164" i="4"/>
  <c r="H164" i="3"/>
  <c r="H158" i="5"/>
  <c r="I156" i="4"/>
  <c r="H156" i="3"/>
  <c r="H152" i="5"/>
  <c r="I150" i="4"/>
  <c r="H150" i="3"/>
  <c r="H143" i="5"/>
  <c r="I141" i="4"/>
  <c r="H141" i="3"/>
  <c r="H139" i="5"/>
  <c r="I137" i="4"/>
  <c r="H137" i="3"/>
  <c r="H130" i="5"/>
  <c r="I128" i="4"/>
  <c r="H128" i="3"/>
  <c r="H124" i="5"/>
  <c r="I122" i="4"/>
  <c r="H122" i="3"/>
  <c r="H120" i="5"/>
  <c r="I118" i="4"/>
  <c r="H118" i="3"/>
  <c r="H129" i="5"/>
  <c r="I127" i="4"/>
  <c r="H127" i="3"/>
  <c r="E130" i="1"/>
  <c r="H171" i="5"/>
  <c r="I169" i="4"/>
  <c r="H169" i="3"/>
  <c r="H165" i="5"/>
  <c r="I163" i="4"/>
  <c r="H163" i="3"/>
  <c r="H157" i="5"/>
  <c r="I155" i="4"/>
  <c r="H155" i="3"/>
  <c r="H148" i="5"/>
  <c r="I146" i="4"/>
  <c r="H146" i="3"/>
  <c r="H142" i="5"/>
  <c r="I140" i="4"/>
  <c r="H140" i="3"/>
  <c r="H138" i="5"/>
  <c r="I136" i="4"/>
  <c r="H136" i="3"/>
  <c r="H127" i="5"/>
  <c r="I125" i="4"/>
  <c r="H125" i="3"/>
  <c r="H123" i="5"/>
  <c r="I121" i="4"/>
  <c r="H121" i="3"/>
  <c r="H117" i="5"/>
  <c r="I115" i="4"/>
  <c r="H115" i="3"/>
  <c r="L107" i="1"/>
  <c r="D126" i="1"/>
  <c r="D147" i="1"/>
  <c r="D166" i="1"/>
  <c r="Q23" i="1"/>
  <c r="O23" i="1"/>
  <c r="O13" i="1"/>
  <c r="O14" i="1"/>
  <c r="O18" i="1"/>
  <c r="O15" i="1"/>
  <c r="O19" i="1"/>
  <c r="O16" i="1"/>
  <c r="O20" i="1"/>
  <c r="O17" i="1"/>
  <c r="R23" i="1"/>
  <c r="R13" i="1"/>
  <c r="R15" i="1"/>
  <c r="R17" i="1"/>
  <c r="R19" i="1"/>
  <c r="R16" i="1"/>
  <c r="R18" i="1"/>
  <c r="R14" i="1"/>
  <c r="R20" i="1"/>
  <c r="N23" i="1"/>
  <c r="N13" i="1"/>
  <c r="N15" i="1"/>
  <c r="N19" i="1"/>
  <c r="N17" i="1"/>
  <c r="N18" i="1"/>
  <c r="N16" i="1"/>
  <c r="N20" i="1"/>
  <c r="N14" i="1"/>
  <c r="Q14" i="1"/>
  <c r="Q17" i="1"/>
  <c r="Q19" i="1"/>
  <c r="Q13" i="1"/>
  <c r="Q16" i="1"/>
  <c r="Q18" i="1"/>
  <c r="Q20" i="1"/>
  <c r="Q15" i="1"/>
  <c r="D116" i="1"/>
  <c r="D174" i="1"/>
  <c r="D129" i="1"/>
  <c r="D144" i="1"/>
  <c r="D153" i="1"/>
  <c r="D161" i="1"/>
  <c r="D170" i="1"/>
  <c r="D134" i="1"/>
  <c r="D157" i="1"/>
  <c r="D171" i="1"/>
  <c r="G130" i="1"/>
  <c r="G148" i="1"/>
  <c r="G175" i="1"/>
  <c r="G178" i="1" s="1"/>
  <c r="G23" i="1"/>
  <c r="G105" i="1" s="1"/>
  <c r="E148" i="1"/>
  <c r="F148" i="1"/>
  <c r="D149" i="1" s="1"/>
  <c r="E91" i="1"/>
  <c r="E98" i="1" s="1"/>
  <c r="E106" i="1" s="1"/>
  <c r="I91" i="1"/>
  <c r="I98" i="1" s="1"/>
  <c r="I106" i="1" s="1"/>
  <c r="F130" i="1"/>
  <c r="D131" i="1" s="1"/>
  <c r="H91" i="1"/>
  <c r="H98" i="1" s="1"/>
  <c r="H106" i="1" s="1"/>
  <c r="I23" i="1"/>
  <c r="I105" i="1" s="1"/>
  <c r="E23" i="1"/>
  <c r="E105" i="1" s="1"/>
  <c r="G91" i="1"/>
  <c r="G98" i="1" s="1"/>
  <c r="G106" i="1" s="1"/>
  <c r="N106" i="1" s="1"/>
  <c r="H23" i="1"/>
  <c r="H105" i="1" s="1"/>
  <c r="D214" i="1"/>
  <c r="F175" i="1"/>
  <c r="D198" i="1"/>
  <c r="E175" i="1"/>
  <c r="D23" i="1"/>
  <c r="D105" i="1" s="1"/>
  <c r="D91" i="1"/>
  <c r="D98" i="1" s="1"/>
  <c r="D106" i="1" s="1"/>
  <c r="O106" i="1" l="1"/>
  <c r="H133" i="5"/>
  <c r="I131" i="4"/>
  <c r="H131" i="3"/>
  <c r="H172" i="5"/>
  <c r="I170" i="4"/>
  <c r="H170" i="3"/>
  <c r="H131" i="5"/>
  <c r="I129" i="4"/>
  <c r="H129" i="3"/>
  <c r="H149" i="5"/>
  <c r="I147" i="4"/>
  <c r="H147" i="3"/>
  <c r="J171" i="1"/>
  <c r="H173" i="5"/>
  <c r="I171" i="4"/>
  <c r="H171" i="3"/>
  <c r="H163" i="5"/>
  <c r="I161" i="4"/>
  <c r="H161" i="3"/>
  <c r="H176" i="5"/>
  <c r="I174" i="4"/>
  <c r="H174" i="3"/>
  <c r="H128" i="5"/>
  <c r="I126" i="4"/>
  <c r="H126" i="3"/>
  <c r="H159" i="5"/>
  <c r="I157" i="4"/>
  <c r="H157" i="3"/>
  <c r="H155" i="5"/>
  <c r="I153" i="4"/>
  <c r="H153" i="3"/>
  <c r="H118" i="5"/>
  <c r="I116" i="4"/>
  <c r="H116" i="3"/>
  <c r="H151" i="5"/>
  <c r="I149" i="4"/>
  <c r="H149" i="3"/>
  <c r="H136" i="5"/>
  <c r="I134" i="4"/>
  <c r="H134" i="3"/>
  <c r="H146" i="5"/>
  <c r="I144" i="4"/>
  <c r="H144" i="3"/>
  <c r="H168" i="5"/>
  <c r="I166" i="4"/>
  <c r="H166" i="3"/>
  <c r="L105" i="1"/>
  <c r="L106" i="1"/>
  <c r="G108" i="1"/>
  <c r="I108" i="1"/>
  <c r="K109" i="1" s="1"/>
  <c r="E108" i="1"/>
  <c r="O22" i="1"/>
  <c r="H108" i="1"/>
  <c r="R22" i="1"/>
  <c r="Q22" i="1"/>
  <c r="N22" i="1"/>
  <c r="D148" i="1"/>
  <c r="F178" i="1"/>
  <c r="D176" i="1"/>
  <c r="D130" i="1"/>
  <c r="E178" i="1"/>
  <c r="D175" i="1"/>
  <c r="G99" i="1"/>
  <c r="G104" i="1" s="1"/>
  <c r="D215" i="1"/>
  <c r="D218" i="1" s="1"/>
  <c r="H99" i="1"/>
  <c r="H104" i="1" s="1"/>
  <c r="E99" i="1"/>
  <c r="E104" i="1" s="1"/>
  <c r="I99" i="1"/>
  <c r="I104" i="1" s="1"/>
  <c r="D99" i="1"/>
  <c r="D104" i="1" s="1"/>
  <c r="D108" i="1"/>
  <c r="H132" i="5" l="1"/>
  <c r="I130" i="4"/>
  <c r="H130" i="3"/>
  <c r="H178" i="5"/>
  <c r="I176" i="4"/>
  <c r="H176" i="3"/>
  <c r="H177" i="5"/>
  <c r="I175" i="4"/>
  <c r="H175" i="3"/>
  <c r="H150" i="5"/>
  <c r="I148" i="4"/>
  <c r="H148" i="3"/>
  <c r="H109" i="1"/>
  <c r="L109" i="1" s="1"/>
  <c r="L104" i="1"/>
  <c r="L108" i="1"/>
  <c r="D178" i="1"/>
  <c r="H180" i="5" l="1"/>
  <c r="I178" i="4"/>
  <c r="H178" i="3"/>
  <c r="F28" i="6"/>
  <c r="Q28" i="6" s="1"/>
  <c r="E28" i="6"/>
  <c r="G26" i="6"/>
  <c r="G27" i="6"/>
  <c r="G28" i="6" l="1"/>
  <c r="F36" i="6"/>
  <c r="Q36" i="6" s="1"/>
  <c r="E36" i="6"/>
  <c r="G29" i="6"/>
  <c r="G35" i="6"/>
  <c r="G33" i="6"/>
  <c r="G34" i="6"/>
  <c r="G32" i="6"/>
  <c r="G31" i="6"/>
  <c r="G30" i="6"/>
  <c r="F51" i="6"/>
  <c r="Q51" i="6" s="1"/>
  <c r="E51" i="6"/>
  <c r="G37" i="6"/>
  <c r="G39" i="6"/>
  <c r="G38" i="6"/>
  <c r="G40" i="6"/>
  <c r="G48" i="6"/>
  <c r="G44" i="6"/>
  <c r="G43" i="6"/>
  <c r="G42" i="6"/>
  <c r="G47" i="6"/>
  <c r="G41" i="6"/>
  <c r="G46" i="6"/>
  <c r="G45" i="6"/>
  <c r="G50" i="6"/>
  <c r="G49" i="6"/>
  <c r="G36" i="6" l="1"/>
  <c r="G51" i="6"/>
  <c r="E53" i="6"/>
  <c r="F53" i="6"/>
  <c r="Q53" i="6" s="1"/>
  <c r="G52" i="6"/>
  <c r="G53" i="6" s="1"/>
  <c r="F66" i="6"/>
  <c r="Q66" i="6" s="1"/>
  <c r="E66" i="6"/>
  <c r="G56" i="6"/>
  <c r="G59" i="6"/>
  <c r="G61" i="6"/>
  <c r="G62" i="6"/>
  <c r="G58" i="6"/>
  <c r="G57" i="6"/>
  <c r="G64" i="6"/>
  <c r="G63" i="6"/>
  <c r="G60" i="6"/>
  <c r="G65" i="6"/>
  <c r="G66" i="6" l="1"/>
  <c r="F74" i="6"/>
  <c r="Q74" i="6" s="1"/>
  <c r="G67" i="6"/>
  <c r="E74" i="6"/>
  <c r="G71" i="6"/>
  <c r="G70" i="6"/>
  <c r="G72" i="6"/>
  <c r="G73" i="6"/>
  <c r="G69" i="6"/>
  <c r="G68" i="6"/>
  <c r="F92" i="6"/>
  <c r="Q92" i="6" s="1"/>
  <c r="G81" i="6"/>
  <c r="G90" i="6"/>
  <c r="G78" i="6"/>
  <c r="G80" i="6"/>
  <c r="G76" i="6"/>
  <c r="G77" i="6"/>
  <c r="E92" i="6"/>
  <c r="G87" i="6"/>
  <c r="G88" i="6"/>
  <c r="G83" i="6"/>
  <c r="G84" i="6"/>
  <c r="G82" i="6"/>
  <c r="G86" i="6"/>
  <c r="G91" i="6"/>
  <c r="G79" i="6"/>
  <c r="G89" i="6"/>
  <c r="G85" i="6"/>
  <c r="G75" i="6"/>
  <c r="F99" i="6"/>
  <c r="Q99" i="6" s="1"/>
  <c r="G99" i="6"/>
  <c r="E99" i="6"/>
  <c r="F105" i="6"/>
  <c r="Q105" i="6" s="1"/>
  <c r="F93" i="6" l="1"/>
  <c r="E93" i="6"/>
  <c r="E100" i="6" s="1"/>
  <c r="E101" i="6" s="1"/>
  <c r="G92" i="6"/>
  <c r="G74" i="6"/>
  <c r="F109" i="6"/>
  <c r="E105" i="6"/>
  <c r="F100" i="6" l="1"/>
  <c r="Q93" i="6"/>
  <c r="E106" i="6"/>
  <c r="G93" i="6"/>
  <c r="G100" i="6" s="1"/>
  <c r="G101" i="6" s="1"/>
  <c r="G105" i="6"/>
  <c r="H105" i="6"/>
  <c r="J102" i="6"/>
  <c r="K102" i="6"/>
  <c r="J103" i="6"/>
  <c r="K103" i="6"/>
  <c r="I105" i="6"/>
  <c r="J104" i="6"/>
  <c r="K104" i="6"/>
  <c r="H28" i="6"/>
  <c r="K27" i="6"/>
  <c r="I28" i="6"/>
  <c r="T28" i="6" s="1"/>
  <c r="J26" i="6"/>
  <c r="K26" i="6"/>
  <c r="J27" i="6"/>
  <c r="H36" i="6"/>
  <c r="K34" i="6"/>
  <c r="K32" i="6"/>
  <c r="I36" i="6"/>
  <c r="T36" i="6" s="1"/>
  <c r="K30" i="6"/>
  <c r="K35" i="6"/>
  <c r="J32" i="6"/>
  <c r="K33" i="6"/>
  <c r="K31" i="6"/>
  <c r="J35" i="6"/>
  <c r="J29" i="6"/>
  <c r="K29" i="6"/>
  <c r="J34" i="6"/>
  <c r="J33" i="6"/>
  <c r="J31" i="6"/>
  <c r="J30" i="6"/>
  <c r="H51" i="6"/>
  <c r="K38" i="6"/>
  <c r="K42" i="6"/>
  <c r="K44" i="6"/>
  <c r="K50" i="6"/>
  <c r="K39" i="6"/>
  <c r="K40" i="6"/>
  <c r="K47" i="6"/>
  <c r="I51" i="6"/>
  <c r="T51" i="6" s="1"/>
  <c r="K49" i="6"/>
  <c r="J38" i="6"/>
  <c r="J48" i="6"/>
  <c r="K48" i="6"/>
  <c r="K45" i="6"/>
  <c r="J45" i="6"/>
  <c r="J44" i="6"/>
  <c r="K43" i="6"/>
  <c r="J43" i="6"/>
  <c r="J41" i="6"/>
  <c r="K41" i="6"/>
  <c r="J39" i="6"/>
  <c r="J40" i="6"/>
  <c r="J46" i="6"/>
  <c r="K46" i="6"/>
  <c r="J37" i="6"/>
  <c r="K37" i="6"/>
  <c r="J49" i="6"/>
  <c r="J50" i="6"/>
  <c r="J47" i="6"/>
  <c r="J42" i="6"/>
  <c r="I53" i="6"/>
  <c r="T53" i="6" s="1"/>
  <c r="J52" i="6"/>
  <c r="J53" i="6" s="1"/>
  <c r="H53" i="6"/>
  <c r="K52" i="6"/>
  <c r="K53" i="6" s="1"/>
  <c r="H66" i="6"/>
  <c r="K60" i="6"/>
  <c r="K58" i="6"/>
  <c r="K63" i="6"/>
  <c r="K62" i="6"/>
  <c r="K57" i="6"/>
  <c r="J57" i="6"/>
  <c r="I66" i="6"/>
  <c r="T66" i="6" s="1"/>
  <c r="K56" i="6"/>
  <c r="K61" i="6"/>
  <c r="J61" i="6"/>
  <c r="J59" i="6"/>
  <c r="K59" i="6"/>
  <c r="J63" i="6"/>
  <c r="J60" i="6"/>
  <c r="J56" i="6"/>
  <c r="K65" i="6"/>
  <c r="J62" i="6"/>
  <c r="K64" i="6"/>
  <c r="J65" i="6"/>
  <c r="J64" i="6"/>
  <c r="J58" i="6"/>
  <c r="H74" i="6"/>
  <c r="I74" i="6"/>
  <c r="T74" i="6" s="1"/>
  <c r="K72" i="6"/>
  <c r="K70" i="6"/>
  <c r="J70" i="6"/>
  <c r="J73" i="6"/>
  <c r="K73" i="6"/>
  <c r="K69" i="6"/>
  <c r="K71" i="6"/>
  <c r="K68" i="6"/>
  <c r="J68" i="6"/>
  <c r="J71" i="6"/>
  <c r="J69" i="6"/>
  <c r="J67" i="6"/>
  <c r="K67" i="6"/>
  <c r="J72" i="6"/>
  <c r="H92" i="6"/>
  <c r="K87" i="6"/>
  <c r="K89" i="6"/>
  <c r="K81" i="6"/>
  <c r="K76" i="6"/>
  <c r="K86" i="6"/>
  <c r="K85" i="6"/>
  <c r="J81" i="6"/>
  <c r="K79" i="6"/>
  <c r="K83" i="6"/>
  <c r="K91" i="6"/>
  <c r="K84" i="6"/>
  <c r="J84" i="6"/>
  <c r="J89" i="6"/>
  <c r="K82" i="6"/>
  <c r="J86" i="6"/>
  <c r="K90" i="6"/>
  <c r="J79" i="6"/>
  <c r="J83" i="6"/>
  <c r="K77" i="6"/>
  <c r="K88" i="6"/>
  <c r="J88" i="6"/>
  <c r="J82" i="6"/>
  <c r="K80" i="6"/>
  <c r="J80" i="6"/>
  <c r="J77" i="6"/>
  <c r="J87" i="6"/>
  <c r="K78" i="6"/>
  <c r="J78" i="6"/>
  <c r="J76" i="6"/>
  <c r="J85" i="6"/>
  <c r="J91" i="6"/>
  <c r="K75" i="6"/>
  <c r="J90" i="6"/>
  <c r="J75" i="6"/>
  <c r="I92" i="6"/>
  <c r="T92" i="6" s="1"/>
  <c r="H99" i="6"/>
  <c r="K98" i="6"/>
  <c r="J96" i="6"/>
  <c r="K97" i="6"/>
  <c r="K95" i="6"/>
  <c r="J95" i="6"/>
  <c r="I99" i="6"/>
  <c r="T99" i="6" s="1"/>
  <c r="J94" i="6"/>
  <c r="K94" i="6"/>
  <c r="J36" i="6" l="1"/>
  <c r="I109" i="6"/>
  <c r="T105" i="6"/>
  <c r="Q100" i="6"/>
  <c r="F101" i="6"/>
  <c r="F108" i="6"/>
  <c r="F110" i="6" s="1"/>
  <c r="G106" i="6"/>
  <c r="J92" i="6"/>
  <c r="K92" i="6"/>
  <c r="H93" i="6"/>
  <c r="H100" i="6" s="1"/>
  <c r="H101" i="6" s="1"/>
  <c r="H106" i="6" s="1"/>
  <c r="J51" i="6"/>
  <c r="I93" i="6"/>
  <c r="K36" i="6"/>
  <c r="J28" i="6"/>
  <c r="J99" i="6"/>
  <c r="K99" i="6"/>
  <c r="K28" i="6"/>
  <c r="K74" i="6"/>
  <c r="K66" i="6"/>
  <c r="K51" i="6"/>
  <c r="K105" i="6"/>
  <c r="K109" i="6" s="1"/>
  <c r="J74" i="6"/>
  <c r="J66" i="6"/>
  <c r="J105" i="6"/>
  <c r="I100" i="6" l="1"/>
  <c r="T93" i="6"/>
  <c r="F106" i="6"/>
  <c r="Q106" i="6" s="1"/>
  <c r="Q101" i="6"/>
  <c r="J93" i="6"/>
  <c r="J100" i="6" s="1"/>
  <c r="J101" i="6" s="1"/>
  <c r="J106" i="6" s="1"/>
  <c r="O106" i="6" s="1"/>
  <c r="K93" i="6"/>
  <c r="K100" i="6" s="1"/>
  <c r="I108" i="6"/>
  <c r="I110" i="6" s="1"/>
  <c r="I101" i="6" l="1"/>
  <c r="T100" i="6"/>
  <c r="K101" i="6"/>
  <c r="K106" i="6" s="1"/>
  <c r="K108" i="6"/>
  <c r="K110" i="6" s="1"/>
  <c r="I106" i="6" l="1"/>
  <c r="T106" i="6" s="1"/>
  <c r="T101" i="6"/>
  <c r="C222" i="6"/>
  <c r="E222" i="6"/>
  <c r="D222" i="6"/>
</calcChain>
</file>

<file path=xl/sharedStrings.xml><?xml version="1.0" encoding="utf-8"?>
<sst xmlns="http://schemas.openxmlformats.org/spreadsheetml/2006/main" count="4365" uniqueCount="432">
  <si>
    <t>NÁVRH Rozpočet na rok 2019</t>
  </si>
  <si>
    <t>Rozpočet výdavkov</t>
  </si>
  <si>
    <t>schválený</t>
  </si>
  <si>
    <t>Tarifný plat, osobný plat, funkčný plat</t>
  </si>
  <si>
    <t xml:space="preserve">Príplatky  - osobný        </t>
  </si>
  <si>
    <t xml:space="preserve">               - ostatné</t>
  </si>
  <si>
    <t>Odmeny</t>
  </si>
  <si>
    <t xml:space="preserve">                        jubilejné</t>
  </si>
  <si>
    <t>Doplatok k platu</t>
  </si>
  <si>
    <t>Mzdy</t>
  </si>
  <si>
    <t>Poistné VZP</t>
  </si>
  <si>
    <t>Poistné-ostatné poisťovne</t>
  </si>
  <si>
    <t>Nemocenské poistenie</t>
  </si>
  <si>
    <t>Starobné poistenie</t>
  </si>
  <si>
    <t>Úrazové poistenie</t>
  </si>
  <si>
    <t>Invalidné poistenie</t>
  </si>
  <si>
    <t>Poistenie v nezamestnanosti</t>
  </si>
  <si>
    <t>Rezervný fond solidarity</t>
  </si>
  <si>
    <t>Doplnkové dôchodkové poistenie</t>
  </si>
  <si>
    <t>Fondy</t>
  </si>
  <si>
    <t>610+620</t>
  </si>
  <si>
    <t>M+F spolu</t>
  </si>
  <si>
    <t>Cestovné tuzemské</t>
  </si>
  <si>
    <t>Cestovné zahraničné</t>
  </si>
  <si>
    <t>Cestovné spolu</t>
  </si>
  <si>
    <t>632001   E</t>
  </si>
  <si>
    <t>El.energia</t>
  </si>
  <si>
    <t>632001   P</t>
  </si>
  <si>
    <t>Plyn alebo Teplo</t>
  </si>
  <si>
    <t>632001   U</t>
  </si>
  <si>
    <t>Uhlie, drevo</t>
  </si>
  <si>
    <t>Vodné, stočné</t>
  </si>
  <si>
    <t>Poštové služby</t>
  </si>
  <si>
    <t>Komunikačná infraštruktúra</t>
  </si>
  <si>
    <t>Telekomunikačné služby</t>
  </si>
  <si>
    <t>Energie spolu</t>
  </si>
  <si>
    <t>Interiérové vybavenie</t>
  </si>
  <si>
    <t>Výpočtová technika</t>
  </si>
  <si>
    <t>Telekomunikačná technika</t>
  </si>
  <si>
    <t>Prev stroje, prístroje, zariadenia</t>
  </si>
  <si>
    <t>Špeciálne stroje, prístroje</t>
  </si>
  <si>
    <t>Všeobecný materiál</t>
  </si>
  <si>
    <t>Knihy,časopisy,noviny,UP</t>
  </si>
  <si>
    <t>Pracovné odevy</t>
  </si>
  <si>
    <t>Potraviny</t>
  </si>
  <si>
    <t>Softvér</t>
  </si>
  <si>
    <t>Palivá ako zdroj</t>
  </si>
  <si>
    <t>Reprezentačné</t>
  </si>
  <si>
    <t>Licencie</t>
  </si>
  <si>
    <t>Materiál spolu</t>
  </si>
  <si>
    <t>Prepravné a nájom dopr. prostriedkov</t>
  </si>
  <si>
    <t>Prepravné spolu</t>
  </si>
  <si>
    <t>Oprava interiérového vybavenia</t>
  </si>
  <si>
    <t xml:space="preserve">     Výpočtovej techniky</t>
  </si>
  <si>
    <t xml:space="preserve">     Telekomunikačnej  techniky</t>
  </si>
  <si>
    <t xml:space="preserve">     Prev. strojov, prístrojov, zariadení</t>
  </si>
  <si>
    <t xml:space="preserve">     Špeciálnych strojov</t>
  </si>
  <si>
    <t xml:space="preserve">     Budov, priestorov </t>
  </si>
  <si>
    <t xml:space="preserve">     Prac. odevov, obuvi a pomôcok</t>
  </si>
  <si>
    <t xml:space="preserve">     Kníh, učeb. a kompenzač. pomôcok</t>
  </si>
  <si>
    <t xml:space="preserve">     Softvéru</t>
  </si>
  <si>
    <t xml:space="preserve">     Komunikačnej infraštruktúry</t>
  </si>
  <si>
    <t>Rutinná a štandard. údržba spolu</t>
  </si>
  <si>
    <t>Nájomné budov, objektov</t>
  </si>
  <si>
    <t xml:space="preserve">     Dopravných prostriedkov</t>
  </si>
  <si>
    <t>Nájom spolu</t>
  </si>
  <si>
    <t>Školenia, kurzy, semináre</t>
  </si>
  <si>
    <t>Konkurzy, súťaže</t>
  </si>
  <si>
    <t>Propagácia, reklama, inzercia</t>
  </si>
  <si>
    <t>Všeobecné služby</t>
  </si>
  <si>
    <t>Špeciálne služby</t>
  </si>
  <si>
    <t>Náhrady</t>
  </si>
  <si>
    <t>Cestovné náhrady</t>
  </si>
  <si>
    <t>Štúdie, expertízy, posudky</t>
  </si>
  <si>
    <t>Poplatky a odvody</t>
  </si>
  <si>
    <t>Stravovanie</t>
  </si>
  <si>
    <t>Poistné</t>
  </si>
  <si>
    <t>Prídel do SF</t>
  </si>
  <si>
    <t>Odmeny mimoprac. Pomeru</t>
  </si>
  <si>
    <t>Pokuty a penále</t>
  </si>
  <si>
    <t>Dane</t>
  </si>
  <si>
    <t>Reprezentačné výdavky</t>
  </si>
  <si>
    <t>Služby v oblasti informačno-komunik. technológií</t>
  </si>
  <si>
    <t>Služby spolu</t>
  </si>
  <si>
    <t>Tovary celkom</t>
  </si>
  <si>
    <t>Členské príspevky</t>
  </si>
  <si>
    <t>Odstupné</t>
  </si>
  <si>
    <t>Odchodné</t>
  </si>
  <si>
    <t>Jednotlivcovi - dopravné</t>
  </si>
  <si>
    <t>Nemocenské dávky</t>
  </si>
  <si>
    <t>Transfery spolu</t>
  </si>
  <si>
    <t>630 + 640</t>
  </si>
  <si>
    <t>Tovary a Transfery spolu</t>
  </si>
  <si>
    <t>S p o l u</t>
  </si>
  <si>
    <t>Prev. stroje, prístroje,zariadenie, technika, náradie</t>
  </si>
  <si>
    <t>Rekonštrukcia a modernizácia</t>
  </si>
  <si>
    <t>Prístavby, nadstavby, stavebné úpravy</t>
  </si>
  <si>
    <t>Kapitálové výdavky spolu</t>
  </si>
  <si>
    <t>600+700</t>
  </si>
  <si>
    <t>ROZPOČET VÝDAVKOV  CELKOM</t>
  </si>
  <si>
    <t xml:space="preserve">M+F </t>
  </si>
  <si>
    <t>T+T</t>
  </si>
  <si>
    <t>K</t>
  </si>
  <si>
    <t>Spolu</t>
  </si>
  <si>
    <t>72g</t>
  </si>
  <si>
    <t>Z prenajatých budov, priestorov, objektov</t>
  </si>
  <si>
    <t>Z prenajatých strojov, prístrojov, zariadení</t>
  </si>
  <si>
    <t>Príjmy z podnikania a z vlastníctva majetku</t>
  </si>
  <si>
    <t>72f</t>
  </si>
  <si>
    <t>Za predaj výrobkov, tovarov a služieb /réžia ŠJ/</t>
  </si>
  <si>
    <t xml:space="preserve">          za školy a školské zariadenia - MŠ</t>
  </si>
  <si>
    <t xml:space="preserve">          za školy a školské zariadenia -ŠKD</t>
  </si>
  <si>
    <t xml:space="preserve">          za školy a školské zariadenia -ZUŠ</t>
  </si>
  <si>
    <t>Administratívne a iné poplatky a platby</t>
  </si>
  <si>
    <t>72e</t>
  </si>
  <si>
    <t>Z náhrad z poistného plnenia</t>
  </si>
  <si>
    <t>72j</t>
  </si>
  <si>
    <t>Z dobropisov</t>
  </si>
  <si>
    <t>Z vratiek</t>
  </si>
  <si>
    <t>Iné</t>
  </si>
  <si>
    <t>Ostatné príjmy</t>
  </si>
  <si>
    <t>72a-dary 72c-dotácia grant</t>
  </si>
  <si>
    <t>Bežné granty</t>
  </si>
  <si>
    <t>KZ 111</t>
  </si>
  <si>
    <t>Bežný transfer zo ŠR</t>
  </si>
  <si>
    <t>KZ 11H</t>
  </si>
  <si>
    <t xml:space="preserve">Transfery z rozpočtu obce </t>
  </si>
  <si>
    <t>Bežný transfer z rozpočtu VUC</t>
  </si>
  <si>
    <t>Od ostatných subjektov verejnej správy</t>
  </si>
  <si>
    <t>Transfery z rozpočtu obce /réžia ŠJ/</t>
  </si>
  <si>
    <t>Tuzemské bežné granty a transfery</t>
  </si>
  <si>
    <t>Kapitáové granty</t>
  </si>
  <si>
    <t>Kapitálový transfer zo ŠR</t>
  </si>
  <si>
    <t>Kapitálový transfer z rozpočtu obce</t>
  </si>
  <si>
    <t>Kapitálový transfer z rozpočtu VUC</t>
  </si>
  <si>
    <t>Kapitálový transfer od ostatných subjektov VS</t>
  </si>
  <si>
    <t>Tuzemské kapitálové granty a transfery</t>
  </si>
  <si>
    <t>200+300</t>
  </si>
  <si>
    <t>ROZPOČET PRÍJMOV  SPOLU</t>
  </si>
  <si>
    <t>Príjmy bežné Stravovanie</t>
  </si>
  <si>
    <t>Príjmy finančné operácie Stravovanie</t>
  </si>
  <si>
    <t>200+300+400</t>
  </si>
  <si>
    <t>ROZPOČET PRÍJMOV CELKOM</t>
  </si>
  <si>
    <t>KZ</t>
  </si>
  <si>
    <t>Školská jedáleň</t>
  </si>
  <si>
    <t>PRÍJMY</t>
  </si>
  <si>
    <t>Zostatok prostriedkov z min. rokov</t>
  </si>
  <si>
    <t>VÝDAVKY</t>
  </si>
  <si>
    <t>potraviny - úhrada za fa</t>
  </si>
  <si>
    <t>poplatky a odvod - vratky stravné</t>
  </si>
  <si>
    <t>Poplatky za stravné od stravníkov - potraviny</t>
  </si>
  <si>
    <r>
      <rPr>
        <b/>
        <sz val="10"/>
        <color indexed="8"/>
        <rFont val="Arial"/>
        <family val="2"/>
        <charset val="238"/>
      </rPr>
      <t>Spolu</t>
    </r>
    <r>
      <rPr>
        <sz val="10"/>
        <color indexed="8"/>
        <rFont val="Arial"/>
        <family val="2"/>
        <charset val="238"/>
      </rPr>
      <t xml:space="preserve"> za školy a školské zariadenia /MŠ,ŠKD,ZUŠ/</t>
    </r>
  </si>
  <si>
    <t>R e k a p i t u l á c i a   výdavkov</t>
  </si>
  <si>
    <t>630+640</t>
  </si>
  <si>
    <t>Výdavky</t>
  </si>
  <si>
    <t>M+F</t>
  </si>
  <si>
    <t>PK ZŠ</t>
  </si>
  <si>
    <t>PK minulé roky</t>
  </si>
  <si>
    <t>PK ZŠ spolu</t>
  </si>
  <si>
    <t>Vzdelávacie poukazy</t>
  </si>
  <si>
    <t>Sociálne znevýhodnení</t>
  </si>
  <si>
    <t>Asistent učiteľa</t>
  </si>
  <si>
    <t>učebnice</t>
  </si>
  <si>
    <t>dopravné</t>
  </si>
  <si>
    <t>škola v prírode</t>
  </si>
  <si>
    <t>lyžiarsky výcvik</t>
  </si>
  <si>
    <t>odchodné</t>
  </si>
  <si>
    <t>UPSVAR</t>
  </si>
  <si>
    <t>Nenormatívy ZŠ spolu</t>
  </si>
  <si>
    <t xml:space="preserve">OK ZŠ </t>
  </si>
  <si>
    <t>minulé roky z príjmov</t>
  </si>
  <si>
    <t>OK ZŠ spolu</t>
  </si>
  <si>
    <t>ZŠ celkom</t>
  </si>
  <si>
    <t>PK GYM</t>
  </si>
  <si>
    <t>PK GYM spolu</t>
  </si>
  <si>
    <t>Nenormatívy GYM spolu</t>
  </si>
  <si>
    <t xml:space="preserve">OK GYM </t>
  </si>
  <si>
    <t>OK GYM spolu</t>
  </si>
  <si>
    <t>GYM spolu</t>
  </si>
  <si>
    <t>OK MŠ</t>
  </si>
  <si>
    <t>účelové z MsÚ</t>
  </si>
  <si>
    <t>Predškoláci</t>
  </si>
  <si>
    <t>MŠ Spolu</t>
  </si>
  <si>
    <t>OK ŠKD</t>
  </si>
  <si>
    <t>odchodné do dôchodku</t>
  </si>
  <si>
    <t>ŠKD Spolu</t>
  </si>
  <si>
    <t>OK ŠJ</t>
  </si>
  <si>
    <t>ŠJ Spolu</t>
  </si>
  <si>
    <t>OK CVČ</t>
  </si>
  <si>
    <t>účelové z iných obcí</t>
  </si>
  <si>
    <t>CVČ Spolu</t>
  </si>
  <si>
    <t>OK ZUŠ</t>
  </si>
  <si>
    <t>ZUŠ Spolu</t>
  </si>
  <si>
    <t>OK spolu</t>
  </si>
  <si>
    <t>HN- školské potreby</t>
  </si>
  <si>
    <t>HN-strava</t>
  </si>
  <si>
    <t>HN spolu</t>
  </si>
  <si>
    <t>Spolu  VÝDAVKY</t>
  </si>
  <si>
    <t>Výdavky bežné  Stravovanie</t>
  </si>
  <si>
    <t>CELKOM VÝDAVKY</t>
  </si>
  <si>
    <t>Rozpočet príjmov</t>
  </si>
  <si>
    <t>ŠJ   KZ 41</t>
  </si>
  <si>
    <t>KV</t>
  </si>
  <si>
    <t>ŠKD  KZ 41</t>
  </si>
  <si>
    <t>ZŠ 1-4  KZ 111</t>
  </si>
  <si>
    <t>ZŠ 5-9  KZ 111</t>
  </si>
  <si>
    <t>ZŠ</t>
  </si>
  <si>
    <t>ZŠ Mošovce</t>
  </si>
  <si>
    <t xml:space="preserve">Potreba osobných nákladov na rok </t>
  </si>
  <si>
    <t>počet mesiacov</t>
  </si>
  <si>
    <t>Škola</t>
  </si>
  <si>
    <t>Zložka platu</t>
  </si>
  <si>
    <t>ZŠ 1-4</t>
  </si>
  <si>
    <t>ZŠ 5-9</t>
  </si>
  <si>
    <t>ŠKD</t>
  </si>
  <si>
    <t>ŠJ</t>
  </si>
  <si>
    <t>Obdobie</t>
  </si>
  <si>
    <t>v  €</t>
  </si>
  <si>
    <t xml:space="preserve">z toho mesačne </t>
  </si>
  <si>
    <t>Tarifný plat</t>
  </si>
  <si>
    <t>rok</t>
  </si>
  <si>
    <t>zvýšenie tarify</t>
  </si>
  <si>
    <t>Príplatky vedenie</t>
  </si>
  <si>
    <t xml:space="preserve">          triednictvo</t>
  </si>
  <si>
    <t xml:space="preserve">          kredit</t>
  </si>
  <si>
    <t xml:space="preserve">          ostatné </t>
  </si>
  <si>
    <t xml:space="preserve">          stále OP</t>
  </si>
  <si>
    <t>Funkčný plat</t>
  </si>
  <si>
    <t>nadčasy</t>
  </si>
  <si>
    <t>Os.prípl.,odmeny</t>
  </si>
  <si>
    <t>z tarifného platu</t>
  </si>
  <si>
    <t>Jubileá 50 r.</t>
  </si>
  <si>
    <t>dochodca</t>
  </si>
  <si>
    <t>Celkom</t>
  </si>
  <si>
    <t>vyčerpané len mzdy</t>
  </si>
  <si>
    <t>rozpočet</t>
  </si>
  <si>
    <t>s odmenami</t>
  </si>
  <si>
    <t>bez odmien</t>
  </si>
  <si>
    <t xml:space="preserve">          mzdy</t>
  </si>
  <si>
    <t xml:space="preserve">          fondy</t>
  </si>
  <si>
    <t xml:space="preserve">          spolu</t>
  </si>
  <si>
    <t>mzdy spolu</t>
  </si>
  <si>
    <t>odvody</t>
  </si>
  <si>
    <t>spolu</t>
  </si>
  <si>
    <t>prepočet na normatív verzia V-</t>
  </si>
  <si>
    <t>normatív</t>
  </si>
  <si>
    <t>bez odvodov</t>
  </si>
  <si>
    <t>pridaj zvýšenie platov *1,10</t>
  </si>
  <si>
    <t>dôchodok</t>
  </si>
  <si>
    <t xml:space="preserve">na dopravné </t>
  </si>
  <si>
    <t>na plot</t>
  </si>
  <si>
    <t>plyn ŠJ</t>
  </si>
  <si>
    <t>ŠJ KZ 72f</t>
  </si>
  <si>
    <t>ZŠ KZ 72g</t>
  </si>
  <si>
    <t>ŠKD KZ 72g</t>
  </si>
  <si>
    <t>návrh</t>
  </si>
  <si>
    <t>doplnená prac sila 1x 520x12 mesiacov</t>
  </si>
  <si>
    <t>rozdiel 2 verzia</t>
  </si>
  <si>
    <t>rozdiel 1 verzia</t>
  </si>
  <si>
    <t>Organizácia:</t>
  </si>
  <si>
    <t>Základná škola J. Kollára, Kollárovo nám. 33, 038 21 Mošovce</t>
  </si>
  <si>
    <t>IČO:</t>
  </si>
  <si>
    <t>Zriaďovateľ:</t>
  </si>
  <si>
    <t>Obec Mošovce, Kollárovo nám. 314/10, 038 21 Mošovce</t>
  </si>
  <si>
    <t>Rozpis schváleného rozpočtu na rok 2019</t>
  </si>
  <si>
    <t xml:space="preserve"> - schválený OZ obce Mošovce uznesením č. E/1/13/IX/2018 dňa 17.12.2018</t>
  </si>
  <si>
    <t xml:space="preserve">V Mošovciach, </t>
  </si>
  <si>
    <t>PaedDr. Iveta Thomková</t>
  </si>
  <si>
    <t>riaditeľka školy</t>
  </si>
  <si>
    <t>VP</t>
  </si>
  <si>
    <t>Lyžiarsky kurz</t>
  </si>
  <si>
    <t>Škola v prírode</t>
  </si>
  <si>
    <t>Dopravné</t>
  </si>
  <si>
    <t>zmena</t>
  </si>
  <si>
    <t>ZŠ spolu</t>
  </si>
  <si>
    <t>upravený</t>
  </si>
  <si>
    <t>os. náklady</t>
  </si>
  <si>
    <t>prevádzka</t>
  </si>
  <si>
    <t>minimum</t>
  </si>
  <si>
    <t>prepočet na normatív verzia V-1</t>
  </si>
  <si>
    <t>ZŠ Erasmus+ ES01 Train           KZ 13O5</t>
  </si>
  <si>
    <t>ZŠ Erasmus+ CZ01 Folk        KZ 13O5</t>
  </si>
  <si>
    <t xml:space="preserve"> - rozpis rozpočtu na základe Oznámenia o úprave rozpočtu Rozpočtovým opatrením obce  č. 2/2019  zo dňa 31.01.2019</t>
  </si>
  <si>
    <t xml:space="preserve"> - úprava nenormatívne finančné prostriedky; </t>
  </si>
  <si>
    <t>KZ 72f</t>
  </si>
  <si>
    <t>Rozpis rozpočtu Stravovanie</t>
  </si>
  <si>
    <t>Príjmy finančné operácie Erasmus</t>
  </si>
  <si>
    <t>Prehľad pre Ministerstvo k zaradeniu výdajne do siete</t>
  </si>
  <si>
    <t xml:space="preserve">osobné </t>
  </si>
  <si>
    <t>prevádzkové</t>
  </si>
  <si>
    <t>Základná umelecká škola</t>
  </si>
  <si>
    <t>Základná škola</t>
  </si>
  <si>
    <t>Z prenajatých budov, priestorov a objektov</t>
  </si>
  <si>
    <t>Za školy a školské zariadenia -ZUŠ</t>
  </si>
  <si>
    <t>Za školy a školské zariadenia -ŠKD</t>
  </si>
  <si>
    <t>Za predaj výrobkov, tovarov a služieb (réžia ŠJ)</t>
  </si>
  <si>
    <t>Vlastné príjmy obce</t>
  </si>
  <si>
    <t>Zo štátneho rozpočtu</t>
  </si>
  <si>
    <t>Školský klub detí</t>
  </si>
  <si>
    <t>Erasmus</t>
  </si>
  <si>
    <t xml:space="preserve"> - rozpis rozpočtu na základe Oznámenia o úprave rozpočtu Rozpočtovým opatrením obce  č. 3/2019  zo dňa 28.02.2019</t>
  </si>
  <si>
    <t xml:space="preserve"> - úprava prenesené kompetencie verzia V-1; nenormatívne finančné prostriedky; erasmus</t>
  </si>
  <si>
    <t>Zariadenie</t>
  </si>
  <si>
    <t>Mošovce</t>
  </si>
  <si>
    <t>mzdy</t>
  </si>
  <si>
    <t>cestovné</t>
  </si>
  <si>
    <t>energie</t>
  </si>
  <si>
    <t>materiál</t>
  </si>
  <si>
    <t>opravy</t>
  </si>
  <si>
    <t>nájomné</t>
  </si>
  <si>
    <t>ostatné</t>
  </si>
  <si>
    <t>tovary</t>
  </si>
  <si>
    <t>transfery</t>
  </si>
  <si>
    <t>kapitálové</t>
  </si>
  <si>
    <t>dotácia PK</t>
  </si>
  <si>
    <t>asistent</t>
  </si>
  <si>
    <t>sociálne</t>
  </si>
  <si>
    <t>vzdel.p.</t>
  </si>
  <si>
    <t xml:space="preserve">vl.príjmy </t>
  </si>
  <si>
    <t>ZŠ OK</t>
  </si>
  <si>
    <t>min. roky</t>
  </si>
  <si>
    <t>dary</t>
  </si>
  <si>
    <t>vl.príjmy opr. prek.</t>
  </si>
  <si>
    <t>lyžiarsky kurz</t>
  </si>
  <si>
    <t>VUC ZA</t>
  </si>
  <si>
    <t>ZŠ SPOLU</t>
  </si>
  <si>
    <t>čerpanie ZŠ PK</t>
  </si>
  <si>
    <t>dotácia OK</t>
  </si>
  <si>
    <t>KV-OK</t>
  </si>
  <si>
    <t>ŠJ 5-9</t>
  </si>
  <si>
    <t>ÚP-AP</t>
  </si>
  <si>
    <t>rozpočet OK</t>
  </si>
  <si>
    <t>C e l k o m čerpanie</t>
  </si>
  <si>
    <t>z toho</t>
  </si>
  <si>
    <t>PK</t>
  </si>
  <si>
    <t>OK</t>
  </si>
  <si>
    <t>ZŠ OK KV</t>
  </si>
  <si>
    <t>z príjmov</t>
  </si>
  <si>
    <t>skutočnosť-dotácia</t>
  </si>
  <si>
    <t xml:space="preserve">čerpanie </t>
  </si>
  <si>
    <t>zostatok</t>
  </si>
  <si>
    <t>min. roky RZZP</t>
  </si>
  <si>
    <t xml:space="preserve">ZŠ  OK </t>
  </si>
  <si>
    <t>erasmus</t>
  </si>
  <si>
    <t xml:space="preserve">Dopravné </t>
  </si>
  <si>
    <t>z OcU sedmohlások</t>
  </si>
  <si>
    <t>SPOLU</t>
  </si>
  <si>
    <t>HN šp</t>
  </si>
  <si>
    <t>HN strava</t>
  </si>
  <si>
    <t>CELKOM</t>
  </si>
  <si>
    <t>Poplatky ŠKD</t>
  </si>
  <si>
    <t xml:space="preserve">Iné </t>
  </si>
  <si>
    <t>Prenájom</t>
  </si>
  <si>
    <t xml:space="preserve">Réžia </t>
  </si>
  <si>
    <t>poistné</t>
  </si>
  <si>
    <t>odvod príjmov</t>
  </si>
  <si>
    <t>zostatok PU</t>
  </si>
  <si>
    <t>Vl.príjmy spolu</t>
  </si>
  <si>
    <t>príjmy bez darov</t>
  </si>
  <si>
    <t>dotácia</t>
  </si>
  <si>
    <t>čerpanie</t>
  </si>
  <si>
    <t>zostatok BU</t>
  </si>
  <si>
    <t>131I</t>
  </si>
  <si>
    <r>
      <rPr>
        <b/>
        <sz val="11"/>
        <color theme="1"/>
        <rFont val="Calibri"/>
        <family val="2"/>
        <charset val="238"/>
        <scheme val="minor"/>
      </rPr>
      <t>72a-dary</t>
    </r>
    <r>
      <rPr>
        <sz val="11"/>
        <color theme="1"/>
        <rFont val="Calibri"/>
        <family val="2"/>
        <scheme val="minor"/>
      </rPr>
      <t xml:space="preserve"> 72c-dotácia grant</t>
    </r>
  </si>
  <si>
    <t>ZŠ 2. st.             KZ 131I</t>
  </si>
  <si>
    <t>ZŠ 2. st.         KZ 72a</t>
  </si>
  <si>
    <t>ZŠ 1. st.         KZ 72a</t>
  </si>
  <si>
    <t>prepočet na 1/4 rok OK</t>
  </si>
  <si>
    <t>mzdy+fondy</t>
  </si>
  <si>
    <r>
      <t xml:space="preserve">Æ </t>
    </r>
    <r>
      <rPr>
        <sz val="10"/>
        <rFont val="Times New Roman"/>
        <family val="1"/>
        <charset val="238"/>
      </rPr>
      <t xml:space="preserve"> mzdy</t>
    </r>
  </si>
  <si>
    <r>
      <t xml:space="preserve">Æ </t>
    </r>
    <r>
      <rPr>
        <sz val="10"/>
        <rFont val="Times New Roman"/>
        <family val="1"/>
        <charset val="238"/>
      </rPr>
      <t xml:space="preserve"> tovary</t>
    </r>
  </si>
  <si>
    <t>skutočnosť</t>
  </si>
  <si>
    <t>prepočet skut. na 12 mesiacov</t>
  </si>
  <si>
    <t>z inventúry k 01.09.2016 s odvodmi</t>
  </si>
  <si>
    <t>z inventúry k 01.01.2017 s odvodmi</t>
  </si>
  <si>
    <t>z inventúry k 01.02.2017 s odvodmi</t>
  </si>
  <si>
    <r>
      <rPr>
        <sz val="11"/>
        <color theme="1"/>
        <rFont val="Symbol"/>
        <family val="1"/>
        <charset val="2"/>
      </rPr>
      <t>Æ</t>
    </r>
    <r>
      <rPr>
        <sz val="9.9"/>
        <color theme="1"/>
        <rFont val="Calibri"/>
        <family val="2"/>
        <charset val="238"/>
      </rPr>
      <t xml:space="preserve"> mes. mzdy skutoč.</t>
    </r>
  </si>
  <si>
    <t>z inventúry k 01.07.2017 s odvodmi</t>
  </si>
  <si>
    <t>z inventúry k 01.09.2017 s odvodmi</t>
  </si>
  <si>
    <t>z inventúry k 01.01.2018 s odvodmi</t>
  </si>
  <si>
    <t>prepočet na 1/4 rok PK</t>
  </si>
  <si>
    <t>mzdy 3/2019</t>
  </si>
  <si>
    <t>mzdy 1-3/2019</t>
  </si>
  <si>
    <t>z inventúry k 01.01.2019 s odvodmi</t>
  </si>
  <si>
    <t xml:space="preserve">z inventúry k 01.09.2018 s odvodmi </t>
  </si>
  <si>
    <t>prepočet na 1/2 rok OK</t>
  </si>
  <si>
    <t>prepočet na 1/2 rok PK</t>
  </si>
  <si>
    <t>mzdy 6/2019</t>
  </si>
  <si>
    <t>mzdy 1-6/2019</t>
  </si>
  <si>
    <t xml:space="preserve"> - úprava nenormativne finančné prostriedkyna učebnice prvouka a cudzie jazyky</t>
  </si>
  <si>
    <t>ZŠ 1. st.     Učebnice prvouka</t>
  </si>
  <si>
    <t>ZŠ 1. st.     Cudzie jazyky</t>
  </si>
  <si>
    <t xml:space="preserve"> - rozpis rozpočtu na základe Oznámenia o úprave rozpočtu Rozpočtovým opatrením obce  č.63/2019  zo dňa 05.06.2019 a č. 7/2019 zo dňa 26.06.2019</t>
  </si>
  <si>
    <t xml:space="preserve"> - úprava finančné prostriedky zostatku; dary; príjmy; stravovanie</t>
  </si>
  <si>
    <t>rozpočet-prepočet</t>
  </si>
  <si>
    <t xml:space="preserve"> - rozpis rozpočtu na základe Oznámenia zriaďovateľa o úprave rozpočtu č. 15/2018 zo dňa 31.12.2018</t>
  </si>
  <si>
    <t>ZŠ 1. st. OK   KZ 41</t>
  </si>
  <si>
    <t>ZŠ 2. st. OK   KZ 41</t>
  </si>
  <si>
    <t>ZŠ 2. st.           KZ 72e</t>
  </si>
  <si>
    <t>ZŠ 2. st.           KZ 72f</t>
  </si>
  <si>
    <t>ZŠ 1. st.      KZ 72a</t>
  </si>
  <si>
    <t>ZŠ 2. st.      KZ 72a</t>
  </si>
  <si>
    <t>ZŠ 2 st. KZ 131H</t>
  </si>
  <si>
    <t>ZŠ OK               KZ 72g</t>
  </si>
  <si>
    <t>Soc. Znevýhodnení</t>
  </si>
  <si>
    <t>ŠKD   KZ 72g</t>
  </si>
  <si>
    <t>ŠJ  2. st.      KZ 41</t>
  </si>
  <si>
    <t>ŠJ KZ 72j</t>
  </si>
  <si>
    <t>ŠJ ZŠ 2.st.    KZ 72f</t>
  </si>
  <si>
    <t>Učebnice prvouka     ZŠ 1. st.</t>
  </si>
  <si>
    <t>Hmotná núdza</t>
  </si>
  <si>
    <t>KZ 72g</t>
  </si>
  <si>
    <t>KZ 72e</t>
  </si>
  <si>
    <t>3048 KZ  72a</t>
  </si>
  <si>
    <t>10868 KZ 13O5</t>
  </si>
  <si>
    <t>erasmus KZ 13O5</t>
  </si>
  <si>
    <t>T 5361; F 3715</t>
  </si>
  <si>
    <t>Účet 221</t>
  </si>
  <si>
    <t>obedy zadarmo</t>
  </si>
  <si>
    <t>potraviny z príjmov</t>
  </si>
  <si>
    <t>Vratky stravného</t>
  </si>
  <si>
    <t>FOLK</t>
  </si>
  <si>
    <t>TRAIN</t>
  </si>
  <si>
    <t>Výdavky spolu/výdavky rozpočet</t>
  </si>
  <si>
    <t>stravovanie</t>
  </si>
  <si>
    <t>Príjmy stravné</t>
  </si>
  <si>
    <t>Z minulých rokov</t>
  </si>
  <si>
    <t>Príjmy spolu / príjmy rozpočet spolu</t>
  </si>
  <si>
    <t>FOLK, TRAIN z OK</t>
  </si>
  <si>
    <t xml:space="preserve">FOLK, TRAIN  </t>
  </si>
  <si>
    <t>Vl. Príjmy</t>
  </si>
  <si>
    <t>UMB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</si>
</sst>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.00\ &quot;EUR&quot;_-;\-* #,##0.00\ &quot;EUR&quot;_-;_-* &quot;-&quot;??\ &quot;EUR&quot;_-;_-@_-"/>
    <numFmt numFmtId="165" formatCode="_-* #,##0.00\ _E_U_R_-;\-* #,##0.00\ _E_U_R_-;_-* &quot;-&quot;??\ _E_U_R_-;_-@_-"/>
    <numFmt numFmtId="166" formatCode="_-* #,##0.00\ _S_k_-;\-* #,##0.00\ _S_k_-;_-* &quot;-&quot;??\ _S_k_-;_-@_-"/>
    <numFmt numFmtId="167" formatCode="_-* #,##0\ _S_k_-;\-* #,##0\ _S_k_-;_-* &quot;-&quot;??\ _S_k_-;_-@_-"/>
    <numFmt numFmtId="168" formatCode="#,##0.00_ ;[Red]\-#,##0.00\ "/>
    <numFmt numFmtId="169" formatCode="#,##0_ ;[Red]\-#,##0\ 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  <charset val="238"/>
    </font>
    <font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1"/>
      <color theme="3" tint="0.3999755851924192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Symbol"/>
      <family val="1"/>
      <charset val="2"/>
    </font>
    <font>
      <sz val="11"/>
      <color theme="1"/>
      <name val="Symbol"/>
      <family val="1"/>
      <charset val="2"/>
    </font>
    <font>
      <sz val="9.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FF9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664">
    <xf numFmtId="0" fontId="0" fillId="0" borderId="0" xfId="0"/>
    <xf numFmtId="0" fontId="8" fillId="0" borderId="0" xfId="0" applyFont="1"/>
    <xf numFmtId="0" fontId="7" fillId="0" borderId="0" xfId="0" applyFont="1"/>
    <xf numFmtId="0" fontId="0" fillId="0" borderId="3" xfId="0" applyBorder="1"/>
    <xf numFmtId="0" fontId="9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4" fontId="10" fillId="0" borderId="9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" fontId="10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4" fontId="10" fillId="0" borderId="15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4" fontId="11" fillId="2" borderId="3" xfId="0" applyNumberFormat="1" applyFont="1" applyFill="1" applyBorder="1" applyAlignment="1">
      <alignment horizontal="right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left"/>
    </xf>
    <xf numFmtId="4" fontId="11" fillId="3" borderId="3" xfId="0" applyNumberFormat="1" applyFont="1" applyFill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4" fontId="10" fillId="0" borderId="24" xfId="0" applyNumberFormat="1" applyFont="1" applyBorder="1" applyAlignment="1">
      <alignment horizontal="right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left"/>
    </xf>
    <xf numFmtId="4" fontId="11" fillId="4" borderId="3" xfId="0" applyNumberFormat="1" applyFont="1" applyFill="1" applyBorder="1" applyAlignment="1">
      <alignment horizontal="right"/>
    </xf>
    <xf numFmtId="4" fontId="10" fillId="0" borderId="25" xfId="0" applyNumberFormat="1" applyFont="1" applyBorder="1" applyAlignment="1">
      <alignment horizontal="right"/>
    </xf>
    <xf numFmtId="0" fontId="10" fillId="0" borderId="11" xfId="0" applyFont="1" applyBorder="1"/>
    <xf numFmtId="0" fontId="10" fillId="0" borderId="14" xfId="0" applyFont="1" applyBorder="1"/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4" fontId="10" fillId="0" borderId="6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/>
    </xf>
    <xf numFmtId="4" fontId="10" fillId="0" borderId="9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4" fontId="10" fillId="0" borderId="12" xfId="0" applyNumberFormat="1" applyFont="1" applyFill="1" applyBorder="1" applyAlignment="1">
      <alignment horizontal="right"/>
    </xf>
    <xf numFmtId="0" fontId="11" fillId="5" borderId="16" xfId="0" applyFont="1" applyFill="1" applyBorder="1" applyAlignment="1">
      <alignment horizontal="center"/>
    </xf>
    <xf numFmtId="0" fontId="9" fillId="5" borderId="17" xfId="0" applyFont="1" applyFill="1" applyBorder="1"/>
    <xf numFmtId="4" fontId="11" fillId="5" borderId="3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/>
    <xf numFmtId="4" fontId="10" fillId="0" borderId="25" xfId="0" applyNumberFormat="1" applyFont="1" applyFill="1" applyBorder="1" applyAlignment="1">
      <alignment horizontal="right"/>
    </xf>
    <xf numFmtId="0" fontId="11" fillId="6" borderId="16" xfId="0" applyFont="1" applyFill="1" applyBorder="1" applyAlignment="1">
      <alignment horizontal="center"/>
    </xf>
    <xf numFmtId="0" fontId="9" fillId="6" borderId="17" xfId="0" applyFont="1" applyFill="1" applyBorder="1"/>
    <xf numFmtId="4" fontId="11" fillId="6" borderId="3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/>
    <xf numFmtId="4" fontId="11" fillId="0" borderId="0" xfId="0" applyNumberFormat="1" applyFont="1" applyFill="1" applyBorder="1" applyAlignment="1">
      <alignment horizontal="right"/>
    </xf>
    <xf numFmtId="4" fontId="7" fillId="0" borderId="0" xfId="0" applyNumberFormat="1" applyFont="1"/>
    <xf numFmtId="0" fontId="7" fillId="0" borderId="2" xfId="0" applyFont="1" applyBorder="1" applyAlignment="1">
      <alignment horizontal="center" vertical="center" wrapText="1"/>
    </xf>
    <xf numFmtId="10" fontId="0" fillId="0" borderId="0" xfId="0" applyNumberFormat="1"/>
    <xf numFmtId="1" fontId="0" fillId="0" borderId="0" xfId="0" applyNumberFormat="1"/>
    <xf numFmtId="2" fontId="0" fillId="0" borderId="0" xfId="0" applyNumberFormat="1"/>
    <xf numFmtId="0" fontId="7" fillId="0" borderId="3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4" fontId="10" fillId="0" borderId="31" xfId="0" applyNumberFormat="1" applyFont="1" applyBorder="1" applyAlignment="1">
      <alignment horizontal="right"/>
    </xf>
    <xf numFmtId="4" fontId="10" fillId="0" borderId="32" xfId="0" applyNumberFormat="1" applyFont="1" applyBorder="1" applyAlignment="1">
      <alignment horizontal="right"/>
    </xf>
    <xf numFmtId="4" fontId="10" fillId="0" borderId="34" xfId="0" applyNumberFormat="1" applyFont="1" applyBorder="1" applyAlignment="1">
      <alignment horizontal="right"/>
    </xf>
    <xf numFmtId="4" fontId="10" fillId="0" borderId="38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0" fillId="0" borderId="31" xfId="0" applyFont="1" applyFill="1" applyBorder="1" applyAlignment="1">
      <alignment horizontal="left"/>
    </xf>
    <xf numFmtId="4" fontId="10" fillId="0" borderId="24" xfId="0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2" borderId="40" xfId="0" applyFont="1" applyFill="1" applyBorder="1" applyAlignment="1">
      <alignment horizontal="center"/>
    </xf>
    <xf numFmtId="4" fontId="10" fillId="0" borderId="42" xfId="0" applyNumberFormat="1" applyFont="1" applyBorder="1" applyAlignment="1">
      <alignment horizontal="right"/>
    </xf>
    <xf numFmtId="0" fontId="10" fillId="0" borderId="6" xfId="0" applyFont="1" applyBorder="1"/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0" borderId="3" xfId="0" applyFont="1" applyBorder="1"/>
    <xf numFmtId="0" fontId="11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wrapText="1"/>
    </xf>
    <xf numFmtId="0" fontId="11" fillId="2" borderId="29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center"/>
    </xf>
    <xf numFmtId="0" fontId="11" fillId="5" borderId="29" xfId="0" applyFont="1" applyFill="1" applyBorder="1"/>
    <xf numFmtId="0" fontId="13" fillId="0" borderId="32" xfId="0" applyFont="1" applyBorder="1" applyAlignment="1"/>
    <xf numFmtId="0" fontId="13" fillId="0" borderId="38" xfId="0" applyFont="1" applyBorder="1" applyAlignment="1">
      <alignment horizontal="center"/>
    </xf>
    <xf numFmtId="0" fontId="13" fillId="0" borderId="34" xfId="0" applyFont="1" applyBorder="1" applyAlignment="1"/>
    <xf numFmtId="0" fontId="10" fillId="0" borderId="9" xfId="0" applyFont="1" applyFill="1" applyBorder="1" applyAlignment="1">
      <alignment horizontal="center"/>
    </xf>
    <xf numFmtId="0" fontId="10" fillId="0" borderId="31" xfId="0" applyFont="1" applyFill="1" applyBorder="1" applyAlignment="1"/>
    <xf numFmtId="0" fontId="10" fillId="0" borderId="12" xfId="0" applyFont="1" applyFill="1" applyBorder="1" applyAlignment="1">
      <alignment horizontal="center"/>
    </xf>
    <xf numFmtId="0" fontId="10" fillId="0" borderId="32" xfId="0" applyFont="1" applyFill="1" applyBorder="1" applyAlignment="1"/>
    <xf numFmtId="0" fontId="10" fillId="0" borderId="24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29" xfId="0" applyFont="1" applyFill="1" applyBorder="1"/>
    <xf numFmtId="0" fontId="10" fillId="0" borderId="43" xfId="0" applyFont="1" applyFill="1" applyBorder="1" applyAlignment="1">
      <alignment horizontal="center"/>
    </xf>
    <xf numFmtId="0" fontId="10" fillId="0" borderId="37" xfId="0" applyFont="1" applyFill="1" applyBorder="1" applyAlignment="1"/>
    <xf numFmtId="0" fontId="11" fillId="6" borderId="17" xfId="0" applyFont="1" applyFill="1" applyBorder="1"/>
    <xf numFmtId="0" fontId="8" fillId="0" borderId="2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11" fillId="0" borderId="35" xfId="0" applyNumberFormat="1" applyFon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11" fillId="7" borderId="29" xfId="0" applyNumberFormat="1" applyFont="1" applyFill="1" applyBorder="1" applyAlignment="1">
      <alignment horizontal="center"/>
    </xf>
    <xf numFmtId="4" fontId="7" fillId="7" borderId="45" xfId="0" applyNumberFormat="1" applyFont="1" applyFill="1" applyBorder="1" applyAlignment="1">
      <alignment horizontal="center"/>
    </xf>
    <xf numFmtId="4" fontId="7" fillId="7" borderId="17" xfId="0" applyNumberFormat="1" applyFont="1" applyFill="1" applyBorder="1" applyAlignment="1">
      <alignment horizontal="center"/>
    </xf>
    <xf numFmtId="4" fontId="11" fillId="8" borderId="35" xfId="0" applyNumberFormat="1" applyFont="1" applyFill="1" applyBorder="1" applyAlignment="1">
      <alignment horizontal="center"/>
    </xf>
    <xf numFmtId="4" fontId="0" fillId="8" borderId="36" xfId="0" applyNumberFormat="1" applyFill="1" applyBorder="1" applyAlignment="1">
      <alignment horizontal="center"/>
    </xf>
    <xf numFmtId="4" fontId="0" fillId="8" borderId="11" xfId="0" applyNumberFormat="1" applyFill="1" applyBorder="1" applyAlignment="1">
      <alignment horizontal="center"/>
    </xf>
    <xf numFmtId="4" fontId="0" fillId="8" borderId="46" xfId="0" applyNumberFormat="1" applyFill="1" applyBorder="1" applyAlignment="1">
      <alignment horizontal="center"/>
    </xf>
    <xf numFmtId="4" fontId="0" fillId="8" borderId="14" xfId="0" applyNumberFormat="1" applyFill="1" applyBorder="1" applyAlignment="1">
      <alignment horizontal="center"/>
    </xf>
    <xf numFmtId="4" fontId="11" fillId="0" borderId="34" xfId="0" applyNumberFormat="1" applyFon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1" fillId="0" borderId="29" xfId="0" applyNumberFormat="1" applyFont="1" applyFill="1" applyBorder="1" applyAlignment="1">
      <alignment horizontal="center"/>
    </xf>
    <xf numFmtId="4" fontId="7" fillId="0" borderId="45" xfId="0" applyNumberFormat="1" applyFont="1" applyFill="1" applyBorder="1" applyAlignment="1">
      <alignment horizontal="center"/>
    </xf>
    <xf numFmtId="4" fontId="11" fillId="5" borderId="29" xfId="0" applyNumberFormat="1" applyFont="1" applyFill="1" applyBorder="1" applyAlignment="1">
      <alignment horizontal="center"/>
    </xf>
    <xf numFmtId="4" fontId="7" fillId="5" borderId="45" xfId="0" applyNumberFormat="1" applyFont="1" applyFill="1" applyBorder="1" applyAlignment="1">
      <alignment horizontal="center"/>
    </xf>
    <xf numFmtId="4" fontId="11" fillId="8" borderId="31" xfId="0" applyNumberFormat="1" applyFont="1" applyFill="1" applyBorder="1" applyAlignment="1">
      <alignment horizontal="center"/>
    </xf>
    <xf numFmtId="4" fontId="0" fillId="8" borderId="39" xfId="0" applyNumberFormat="1" applyFill="1" applyBorder="1" applyAlignment="1">
      <alignment horizontal="center"/>
    </xf>
    <xf numFmtId="4" fontId="0" fillId="8" borderId="21" xfId="0" applyNumberFormat="1" applyFill="1" applyBorder="1" applyAlignment="1">
      <alignment horizontal="center"/>
    </xf>
    <xf numFmtId="4" fontId="11" fillId="8" borderId="37" xfId="0" applyNumberFormat="1" applyFont="1" applyFill="1" applyBorder="1" applyAlignment="1">
      <alignment horizontal="center"/>
    </xf>
    <xf numFmtId="4" fontId="0" fillId="8" borderId="33" xfId="0" applyNumberFormat="1" applyFill="1" applyBorder="1" applyAlignment="1">
      <alignment horizontal="center"/>
    </xf>
    <xf numFmtId="4" fontId="0" fillId="8" borderId="48" xfId="0" applyNumberForma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11" fillId="0" borderId="49" xfId="0" applyNumberFormat="1" applyFont="1" applyBorder="1" applyAlignment="1">
      <alignment horizontal="center"/>
    </xf>
    <xf numFmtId="4" fontId="11" fillId="8" borderId="50" xfId="0" applyNumberFormat="1" applyFont="1" applyFill="1" applyBorder="1" applyAlignment="1">
      <alignment horizontal="center"/>
    </xf>
    <xf numFmtId="4" fontId="11" fillId="0" borderId="50" xfId="0" applyNumberFormat="1" applyFont="1" applyFill="1" applyBorder="1" applyAlignment="1">
      <alignment horizontal="center"/>
    </xf>
    <xf numFmtId="4" fontId="0" fillId="0" borderId="47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7" fillId="5" borderId="17" xfId="0" applyNumberFormat="1" applyFont="1" applyFill="1" applyBorder="1" applyAlignment="1">
      <alignment horizontal="center"/>
    </xf>
    <xf numFmtId="4" fontId="11" fillId="9" borderId="29" xfId="0" applyNumberFormat="1" applyFont="1" applyFill="1" applyBorder="1" applyAlignment="1">
      <alignment horizontal="center"/>
    </xf>
    <xf numFmtId="4" fontId="7" fillId="9" borderId="45" xfId="0" applyNumberFormat="1" applyFont="1" applyFill="1" applyBorder="1" applyAlignment="1">
      <alignment horizontal="center"/>
    </xf>
    <xf numFmtId="4" fontId="11" fillId="8" borderId="34" xfId="0" applyNumberFormat="1" applyFont="1" applyFill="1" applyBorder="1" applyAlignment="1">
      <alignment horizontal="center"/>
    </xf>
    <xf numFmtId="0" fontId="8" fillId="6" borderId="3" xfId="0" applyFont="1" applyFill="1" applyBorder="1"/>
    <xf numFmtId="4" fontId="11" fillId="6" borderId="16" xfId="0" applyNumberFormat="1" applyFont="1" applyFill="1" applyBorder="1" applyAlignment="1">
      <alignment horizontal="center"/>
    </xf>
    <xf numFmtId="0" fontId="0" fillId="0" borderId="9" xfId="0" applyFill="1" applyBorder="1"/>
    <xf numFmtId="4" fontId="11" fillId="0" borderId="31" xfId="0" applyNumberFormat="1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51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11" fillId="6" borderId="41" xfId="0" applyNumberFormat="1" applyFont="1" applyFill="1" applyBorder="1" applyAlignment="1">
      <alignment horizontal="center"/>
    </xf>
    <xf numFmtId="4" fontId="11" fillId="6" borderId="52" xfId="0" applyNumberFormat="1" applyFont="1" applyFill="1" applyBorder="1" applyAlignment="1">
      <alignment horizontal="center"/>
    </xf>
    <xf numFmtId="4" fontId="11" fillId="0" borderId="35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9" xfId="0" applyBorder="1"/>
    <xf numFmtId="0" fontId="0" fillId="0" borderId="25" xfId="0" applyBorder="1"/>
    <xf numFmtId="0" fontId="11" fillId="7" borderId="3" xfId="0" applyFont="1" applyFill="1" applyBorder="1"/>
    <xf numFmtId="0" fontId="0" fillId="8" borderId="12" xfId="0" applyFill="1" applyBorder="1"/>
    <xf numFmtId="0" fontId="10" fillId="8" borderId="15" xfId="0" applyFont="1" applyFill="1" applyBorder="1"/>
    <xf numFmtId="0" fontId="0" fillId="8" borderId="15" xfId="0" applyFill="1" applyBorder="1"/>
    <xf numFmtId="0" fontId="10" fillId="0" borderId="38" xfId="0" applyFont="1" applyBorder="1"/>
    <xf numFmtId="0" fontId="7" fillId="0" borderId="3" xfId="0" applyFont="1" applyFill="1" applyBorder="1"/>
    <xf numFmtId="0" fontId="11" fillId="5" borderId="3" xfId="0" applyFont="1" applyFill="1" applyBorder="1"/>
    <xf numFmtId="0" fontId="0" fillId="8" borderId="9" xfId="0" applyFill="1" applyBorder="1"/>
    <xf numFmtId="0" fontId="0" fillId="8" borderId="43" xfId="0" applyFill="1" applyBorder="1"/>
    <xf numFmtId="0" fontId="10" fillId="0" borderId="25" xfId="0" applyFont="1" applyBorder="1"/>
    <xf numFmtId="0" fontId="10" fillId="8" borderId="12" xfId="0" applyFont="1" applyFill="1" applyBorder="1"/>
    <xf numFmtId="0" fontId="10" fillId="0" borderId="38" xfId="0" applyFont="1" applyFill="1" applyBorder="1"/>
    <xf numFmtId="0" fontId="10" fillId="0" borderId="12" xfId="0" applyFont="1" applyBorder="1"/>
    <xf numFmtId="0" fontId="11" fillId="9" borderId="3" xfId="0" applyFont="1" applyFill="1" applyBorder="1"/>
    <xf numFmtId="4" fontId="11" fillId="6" borderId="3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0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9" fontId="0" fillId="0" borderId="0" xfId="0" applyNumberFormat="1"/>
    <xf numFmtId="0" fontId="11" fillId="0" borderId="0" xfId="0" applyFont="1"/>
    <xf numFmtId="14" fontId="11" fillId="10" borderId="0" xfId="0" applyNumberFormat="1" applyFont="1" applyFill="1"/>
    <xf numFmtId="0" fontId="18" fillId="7" borderId="0" xfId="0" applyFont="1" applyFill="1"/>
    <xf numFmtId="0" fontId="19" fillId="0" borderId="0" xfId="0" applyFont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40" xfId="0" applyBorder="1"/>
    <xf numFmtId="0" fontId="11" fillId="0" borderId="41" xfId="0" applyFont="1" applyBorder="1" applyAlignment="1">
      <alignment horizontal="center"/>
    </xf>
    <xf numFmtId="0" fontId="0" fillId="0" borderId="29" xfId="0" applyBorder="1"/>
    <xf numFmtId="0" fontId="20" fillId="0" borderId="24" xfId="0" applyFon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3" xfId="0" applyBorder="1"/>
    <xf numFmtId="165" fontId="0" fillId="0" borderId="9" xfId="1" applyFont="1" applyBorder="1"/>
    <xf numFmtId="165" fontId="0" fillId="0" borderId="31" xfId="1" applyFont="1" applyBorder="1"/>
    <xf numFmtId="0" fontId="0" fillId="0" borderId="38" xfId="0" applyBorder="1"/>
    <xf numFmtId="0" fontId="0" fillId="0" borderId="54" xfId="0" applyBorder="1"/>
    <xf numFmtId="0" fontId="0" fillId="0" borderId="55" xfId="0" applyBorder="1"/>
    <xf numFmtId="165" fontId="0" fillId="0" borderId="15" xfId="1" applyFont="1" applyBorder="1"/>
    <xf numFmtId="165" fontId="0" fillId="0" borderId="42" xfId="1" applyFont="1" applyBorder="1"/>
    <xf numFmtId="165" fontId="0" fillId="0" borderId="12" xfId="1" applyFont="1" applyBorder="1"/>
    <xf numFmtId="0" fontId="0" fillId="0" borderId="56" xfId="0" applyBorder="1"/>
    <xf numFmtId="0" fontId="7" fillId="0" borderId="40" xfId="0" applyFont="1" applyBorder="1"/>
    <xf numFmtId="165" fontId="7" fillId="0" borderId="3" xfId="1" applyFont="1" applyBorder="1"/>
    <xf numFmtId="165" fontId="7" fillId="0" borderId="29" xfId="1" applyFont="1" applyBorder="1"/>
    <xf numFmtId="0" fontId="0" fillId="0" borderId="57" xfId="0" applyBorder="1"/>
    <xf numFmtId="165" fontId="0" fillId="0" borderId="25" xfId="1" applyFont="1" applyBorder="1"/>
    <xf numFmtId="0" fontId="0" fillId="0" borderId="58" xfId="0" applyBorder="1"/>
    <xf numFmtId="0" fontId="7" fillId="0" borderId="3" xfId="0" applyFont="1" applyBorder="1"/>
    <xf numFmtId="166" fontId="7" fillId="0" borderId="3" xfId="0" applyNumberFormat="1" applyFont="1" applyBorder="1"/>
    <xf numFmtId="166" fontId="21" fillId="0" borderId="25" xfId="0" applyNumberFormat="1" applyFont="1" applyFill="1" applyBorder="1"/>
    <xf numFmtId="166" fontId="0" fillId="11" borderId="25" xfId="0" applyNumberFormat="1" applyFill="1" applyBorder="1"/>
    <xf numFmtId="165" fontId="0" fillId="0" borderId="0" xfId="0" applyNumberFormat="1"/>
    <xf numFmtId="0" fontId="22" fillId="0" borderId="58" xfId="0" applyFont="1" applyBorder="1"/>
    <xf numFmtId="0" fontId="0" fillId="0" borderId="15" xfId="0" applyBorder="1"/>
    <xf numFmtId="165" fontId="22" fillId="0" borderId="12" xfId="1" applyFont="1" applyBorder="1"/>
    <xf numFmtId="166" fontId="22" fillId="0" borderId="15" xfId="0" applyNumberFormat="1" applyFont="1" applyBorder="1"/>
    <xf numFmtId="0" fontId="22" fillId="0" borderId="15" xfId="0" applyFont="1" applyBorder="1"/>
    <xf numFmtId="165" fontId="0" fillId="0" borderId="57" xfId="1" applyFont="1" applyBorder="1"/>
    <xf numFmtId="166" fontId="0" fillId="0" borderId="25" xfId="0" applyNumberFormat="1" applyBorder="1"/>
    <xf numFmtId="166" fontId="7" fillId="0" borderId="40" xfId="0" applyNumberFormat="1" applyFont="1" applyBorder="1"/>
    <xf numFmtId="166" fontId="0" fillId="0" borderId="59" xfId="0" applyNumberFormat="1" applyBorder="1"/>
    <xf numFmtId="166" fontId="0" fillId="0" borderId="9" xfId="0" applyNumberFormat="1" applyBorder="1"/>
    <xf numFmtId="165" fontId="0" fillId="0" borderId="60" xfId="1" applyFont="1" applyBorder="1"/>
    <xf numFmtId="166" fontId="0" fillId="0" borderId="15" xfId="0" applyNumberFormat="1" applyBorder="1"/>
    <xf numFmtId="165" fontId="7" fillId="0" borderId="41" xfId="1" applyFont="1" applyBorder="1"/>
    <xf numFmtId="166" fontId="7" fillId="0" borderId="6" xfId="0" applyNumberFormat="1" applyFont="1" applyBorder="1"/>
    <xf numFmtId="0" fontId="7" fillId="0" borderId="53" xfId="0" applyFont="1" applyBorder="1"/>
    <xf numFmtId="0" fontId="0" fillId="0" borderId="24" xfId="0" applyBorder="1" applyAlignment="1">
      <alignment wrapText="1"/>
    </xf>
    <xf numFmtId="166" fontId="0" fillId="12" borderId="0" xfId="0" applyNumberFormat="1" applyFill="1" applyBorder="1"/>
    <xf numFmtId="166" fontId="0" fillId="0" borderId="24" xfId="0" applyNumberFormat="1" applyBorder="1"/>
    <xf numFmtId="0" fontId="0" fillId="0" borderId="24" xfId="0" applyBorder="1"/>
    <xf numFmtId="0" fontId="11" fillId="0" borderId="3" xfId="0" applyFont="1" applyBorder="1"/>
    <xf numFmtId="166" fontId="11" fillId="0" borderId="41" xfId="0" applyNumberFormat="1" applyFont="1" applyBorder="1"/>
    <xf numFmtId="166" fontId="0" fillId="0" borderId="3" xfId="0" applyNumberFormat="1" applyBorder="1"/>
    <xf numFmtId="0" fontId="0" fillId="0" borderId="0" xfId="0" applyBorder="1"/>
    <xf numFmtId="0" fontId="11" fillId="0" borderId="38" xfId="0" applyFont="1" applyBorder="1"/>
    <xf numFmtId="166" fontId="11" fillId="0" borderId="0" xfId="0" applyNumberFormat="1" applyFont="1" applyBorder="1"/>
    <xf numFmtId="166" fontId="0" fillId="0" borderId="0" xfId="0" applyNumberFormat="1" applyBorder="1"/>
    <xf numFmtId="0" fontId="0" fillId="13" borderId="3" xfId="0" applyFill="1" applyBorder="1"/>
    <xf numFmtId="0" fontId="0" fillId="0" borderId="41" xfId="0" applyBorder="1"/>
    <xf numFmtId="0" fontId="0" fillId="0" borderId="20" xfId="0" applyBorder="1"/>
    <xf numFmtId="167" fontId="0" fillId="0" borderId="39" xfId="1" applyNumberFormat="1" applyFont="1" applyBorder="1"/>
    <xf numFmtId="166" fontId="0" fillId="13" borderId="39" xfId="0" applyNumberFormat="1" applyFill="1" applyBorder="1"/>
    <xf numFmtId="167" fontId="0" fillId="0" borderId="61" xfId="1" applyNumberFormat="1" applyFont="1" applyBorder="1"/>
    <xf numFmtId="167" fontId="0" fillId="0" borderId="9" xfId="0" applyNumberFormat="1" applyBorder="1"/>
    <xf numFmtId="0" fontId="0" fillId="0" borderId="10" xfId="0" applyBorder="1"/>
    <xf numFmtId="167" fontId="0" fillId="0" borderId="36" xfId="1" applyNumberFormat="1" applyFont="1" applyBorder="1"/>
    <xf numFmtId="166" fontId="0" fillId="13" borderId="36" xfId="0" applyNumberFormat="1" applyFill="1" applyBorder="1"/>
    <xf numFmtId="167" fontId="0" fillId="0" borderId="62" xfId="1" applyNumberFormat="1" applyFont="1" applyBorder="1"/>
    <xf numFmtId="167" fontId="0" fillId="0" borderId="12" xfId="1" applyNumberFormat="1" applyFont="1" applyBorder="1"/>
    <xf numFmtId="0" fontId="0" fillId="0" borderId="63" xfId="0" applyBorder="1"/>
    <xf numFmtId="167" fontId="0" fillId="0" borderId="33" xfId="0" applyNumberFormat="1" applyBorder="1"/>
    <xf numFmtId="166" fontId="0" fillId="13" borderId="33" xfId="0" applyNumberFormat="1" applyFill="1" applyBorder="1"/>
    <xf numFmtId="167" fontId="0" fillId="0" borderId="64" xfId="1" applyNumberFormat="1" applyFont="1" applyBorder="1"/>
    <xf numFmtId="167" fontId="0" fillId="0" borderId="43" xfId="1" applyNumberFormat="1" applyFont="1" applyBorder="1"/>
    <xf numFmtId="168" fontId="0" fillId="0" borderId="0" xfId="0" applyNumberFormat="1"/>
    <xf numFmtId="167" fontId="23" fillId="0" borderId="0" xfId="1" applyNumberFormat="1" applyFont="1"/>
    <xf numFmtId="167" fontId="0" fillId="0" borderId="0" xfId="0" applyNumberFormat="1"/>
    <xf numFmtId="0" fontId="24" fillId="0" borderId="0" xfId="0" applyFont="1"/>
    <xf numFmtId="167" fontId="22" fillId="0" borderId="0" xfId="0" applyNumberFormat="1" applyFont="1"/>
    <xf numFmtId="169" fontId="0" fillId="0" borderId="0" xfId="0" applyNumberFormat="1"/>
    <xf numFmtId="165" fontId="25" fillId="0" borderId="0" xfId="0" applyNumberFormat="1" applyFont="1" applyAlignment="1">
      <alignment horizontal="right"/>
    </xf>
    <xf numFmtId="165" fontId="22" fillId="0" borderId="25" xfId="1" applyFont="1" applyBorder="1"/>
    <xf numFmtId="165" fontId="22" fillId="0" borderId="38" xfId="1" applyFont="1" applyBorder="1"/>
    <xf numFmtId="0" fontId="26" fillId="0" borderId="54" xfId="0" applyFont="1" applyBorder="1"/>
    <xf numFmtId="0" fontId="26" fillId="0" borderId="15" xfId="0" applyFont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165" fontId="26" fillId="0" borderId="0" xfId="0" applyNumberFormat="1" applyFont="1"/>
    <xf numFmtId="4" fontId="0" fillId="0" borderId="0" xfId="0" applyNumberFormat="1"/>
    <xf numFmtId="0" fontId="9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28" fillId="0" borderId="12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 wrapText="1"/>
    </xf>
    <xf numFmtId="0" fontId="32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/>
    <xf numFmtId="0" fontId="29" fillId="0" borderId="0" xfId="0" applyFont="1" applyFill="1"/>
    <xf numFmtId="0" fontId="33" fillId="0" borderId="3" xfId="0" applyFont="1" applyFill="1" applyBorder="1" applyAlignment="1">
      <alignment horizontal="center" wrapText="1"/>
    </xf>
    <xf numFmtId="0" fontId="33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right"/>
    </xf>
    <xf numFmtId="4" fontId="11" fillId="14" borderId="3" xfId="0" applyNumberFormat="1" applyFont="1" applyFill="1" applyBorder="1" applyAlignment="1">
      <alignment horizontal="right"/>
    </xf>
    <xf numFmtId="4" fontId="11" fillId="15" borderId="3" xfId="0" applyNumberFormat="1" applyFont="1" applyFill="1" applyBorder="1" applyAlignment="1">
      <alignment horizontal="right"/>
    </xf>
    <xf numFmtId="4" fontId="11" fillId="16" borderId="3" xfId="0" applyNumberFormat="1" applyFont="1" applyFill="1" applyBorder="1" applyAlignment="1">
      <alignment horizontal="right"/>
    </xf>
    <xf numFmtId="4" fontId="10" fillId="0" borderId="6" xfId="0" applyNumberFormat="1" applyFont="1" applyFill="1" applyBorder="1" applyAlignment="1">
      <alignment horizontal="right"/>
    </xf>
    <xf numFmtId="4" fontId="11" fillId="17" borderId="3" xfId="0" applyNumberFormat="1" applyFont="1" applyFill="1" applyBorder="1" applyAlignment="1">
      <alignment horizontal="right"/>
    </xf>
    <xf numFmtId="4" fontId="11" fillId="18" borderId="3" xfId="0" applyNumberFormat="1" applyFont="1" applyFill="1" applyBorder="1" applyAlignment="1">
      <alignment horizontal="right"/>
    </xf>
    <xf numFmtId="4" fontId="33" fillId="0" borderId="0" xfId="0" applyNumberFormat="1" applyFont="1" applyFill="1" applyBorder="1"/>
    <xf numFmtId="4" fontId="5" fillId="0" borderId="21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0" fontId="7" fillId="0" borderId="40" xfId="0" applyFont="1" applyFill="1" applyBorder="1" applyAlignment="1"/>
    <xf numFmtId="0" fontId="7" fillId="0" borderId="29" xfId="0" applyFont="1" applyFill="1" applyBorder="1" applyAlignment="1"/>
    <xf numFmtId="0" fontId="34" fillId="0" borderId="3" xfId="0" applyFont="1" applyFill="1" applyBorder="1" applyAlignment="1">
      <alignment horizontal="center"/>
    </xf>
    <xf numFmtId="3" fontId="11" fillId="0" borderId="25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0" fontId="9" fillId="0" borderId="34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5" fillId="0" borderId="0" xfId="0" applyFont="1"/>
    <xf numFmtId="0" fontId="4" fillId="0" borderId="0" xfId="0" applyFont="1"/>
    <xf numFmtId="0" fontId="21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/>
    <xf numFmtId="0" fontId="0" fillId="0" borderId="3" xfId="0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1" fillId="3" borderId="0" xfId="0" applyNumberFormat="1" applyFont="1" applyFill="1" applyBorder="1" applyAlignment="1">
      <alignment horizontal="right"/>
    </xf>
    <xf numFmtId="4" fontId="11" fillId="4" borderId="0" xfId="0" applyNumberFormat="1" applyFont="1" applyFill="1" applyBorder="1" applyAlignment="1">
      <alignment horizontal="right"/>
    </xf>
    <xf numFmtId="4" fontId="10" fillId="0" borderId="53" xfId="0" applyNumberFormat="1" applyFont="1" applyFill="1" applyBorder="1" applyAlignment="1">
      <alignment horizontal="right"/>
    </xf>
    <xf numFmtId="4" fontId="10" fillId="0" borderId="57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4" fontId="11" fillId="5" borderId="0" xfId="0" applyNumberFormat="1" applyFont="1" applyFill="1" applyBorder="1" applyAlignment="1">
      <alignment horizontal="right"/>
    </xf>
    <xf numFmtId="4" fontId="11" fillId="6" borderId="0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/>
    <xf numFmtId="0" fontId="10" fillId="0" borderId="36" xfId="0" applyFont="1" applyBorder="1" applyAlignment="1">
      <alignment horizontal="left"/>
    </xf>
    <xf numFmtId="0" fontId="7" fillId="0" borderId="41" xfId="0" applyFont="1" applyBorder="1" applyAlignment="1"/>
    <xf numFmtId="0" fontId="7" fillId="0" borderId="29" xfId="0" applyFont="1" applyBorder="1" applyAlignment="1"/>
    <xf numFmtId="4" fontId="11" fillId="0" borderId="24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wrapText="1"/>
    </xf>
    <xf numFmtId="0" fontId="22" fillId="0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left"/>
    </xf>
    <xf numFmtId="4" fontId="31" fillId="0" borderId="21" xfId="1" applyNumberFormat="1" applyFont="1" applyBorder="1"/>
    <xf numFmtId="0" fontId="37" fillId="0" borderId="0" xfId="0" applyFont="1"/>
    <xf numFmtId="0" fontId="31" fillId="0" borderId="13" xfId="0" applyFont="1" applyBorder="1"/>
    <xf numFmtId="0" fontId="31" fillId="0" borderId="16" xfId="0" applyFont="1" applyBorder="1"/>
    <xf numFmtId="0" fontId="31" fillId="0" borderId="20" xfId="0" applyFont="1" applyBorder="1"/>
    <xf numFmtId="0" fontId="30" fillId="0" borderId="39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4" fontId="30" fillId="0" borderId="45" xfId="0" applyNumberFormat="1" applyFont="1" applyBorder="1"/>
    <xf numFmtId="0" fontId="31" fillId="0" borderId="18" xfId="0" applyFont="1" applyBorder="1"/>
    <xf numFmtId="0" fontId="31" fillId="0" borderId="10" xfId="0" applyFont="1" applyBorder="1"/>
    <xf numFmtId="0" fontId="36" fillId="0" borderId="10" xfId="0" applyFont="1" applyFill="1" applyBorder="1" applyAlignment="1">
      <alignment horizontal="left"/>
    </xf>
    <xf numFmtId="4" fontId="31" fillId="0" borderId="11" xfId="1" applyNumberFormat="1" applyFont="1" applyBorder="1"/>
    <xf numFmtId="0" fontId="31" fillId="0" borderId="22" xfId="0" applyFont="1" applyBorder="1"/>
    <xf numFmtId="4" fontId="30" fillId="0" borderId="23" xfId="1" applyNumberFormat="1" applyFont="1" applyBorder="1"/>
    <xf numFmtId="0" fontId="31" fillId="0" borderId="63" xfId="0" applyFont="1" applyBorder="1"/>
    <xf numFmtId="4" fontId="31" fillId="0" borderId="48" xfId="1" applyNumberFormat="1" applyFont="1" applyBorder="1"/>
    <xf numFmtId="0" fontId="31" fillId="0" borderId="10" xfId="0" applyFont="1" applyBorder="1" applyAlignment="1">
      <alignment horizontal="left"/>
    </xf>
    <xf numFmtId="4" fontId="31" fillId="0" borderId="39" xfId="0" applyNumberFormat="1" applyFont="1" applyBorder="1" applyAlignment="1">
      <alignment horizontal="center"/>
    </xf>
    <xf numFmtId="4" fontId="31" fillId="0" borderId="44" xfId="0" applyNumberFormat="1" applyFont="1" applyBorder="1" applyAlignment="1">
      <alignment horizontal="center"/>
    </xf>
    <xf numFmtId="4" fontId="31" fillId="0" borderId="36" xfId="0" applyNumberFormat="1" applyFont="1" applyBorder="1" applyAlignment="1">
      <alignment horizontal="center"/>
    </xf>
    <xf numFmtId="4" fontId="31" fillId="0" borderId="42" xfId="0" applyNumberFormat="1" applyFont="1" applyBorder="1"/>
    <xf numFmtId="4" fontId="31" fillId="0" borderId="5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8" fillId="20" borderId="0" xfId="0" applyFont="1" applyFill="1"/>
    <xf numFmtId="0" fontId="0" fillId="12" borderId="0" xfId="0" applyFill="1"/>
    <xf numFmtId="0" fontId="12" fillId="0" borderId="0" xfId="0" applyFont="1"/>
    <xf numFmtId="14" fontId="10" fillId="3" borderId="0" xfId="0" applyNumberFormat="1" applyFont="1" applyFill="1"/>
    <xf numFmtId="0" fontId="11" fillId="0" borderId="3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5" borderId="20" xfId="0" applyFont="1" applyFill="1" applyBorder="1"/>
    <xf numFmtId="166" fontId="39" fillId="5" borderId="36" xfId="1" applyNumberFormat="1" applyFont="1" applyFill="1" applyBorder="1"/>
    <xf numFmtId="2" fontId="39" fillId="5" borderId="28" xfId="0" applyNumberFormat="1" applyFont="1" applyFill="1" applyBorder="1" applyAlignment="1">
      <alignment horizontal="center"/>
    </xf>
    <xf numFmtId="0" fontId="39" fillId="5" borderId="28" xfId="0" applyFont="1" applyFill="1" applyBorder="1"/>
    <xf numFmtId="166" fontId="40" fillId="5" borderId="11" xfId="1" applyNumberFormat="1" applyFont="1" applyFill="1" applyBorder="1"/>
    <xf numFmtId="166" fontId="0" fillId="0" borderId="36" xfId="1" applyNumberFormat="1" applyFont="1" applyBorder="1"/>
    <xf numFmtId="166" fontId="11" fillId="0" borderId="11" xfId="1" applyNumberFormat="1" applyFont="1" applyBorder="1"/>
    <xf numFmtId="0" fontId="10" fillId="0" borderId="10" xfId="0" applyFont="1" applyBorder="1"/>
    <xf numFmtId="166" fontId="0" fillId="0" borderId="33" xfId="1" applyNumberFormat="1" applyFont="1" applyBorder="1"/>
    <xf numFmtId="166" fontId="11" fillId="0" borderId="48" xfId="1" applyNumberFormat="1" applyFont="1" applyBorder="1"/>
    <xf numFmtId="0" fontId="0" fillId="0" borderId="22" xfId="0" applyBorder="1"/>
    <xf numFmtId="166" fontId="0" fillId="0" borderId="51" xfId="1" applyNumberFormat="1" applyFont="1" applyBorder="1"/>
    <xf numFmtId="166" fontId="11" fillId="0" borderId="23" xfId="1" applyNumberFormat="1" applyFont="1" applyBorder="1"/>
    <xf numFmtId="0" fontId="0" fillId="0" borderId="26" xfId="0" applyBorder="1"/>
    <xf numFmtId="166" fontId="0" fillId="0" borderId="65" xfId="1" applyNumberFormat="1" applyFont="1" applyBorder="1"/>
    <xf numFmtId="166" fontId="11" fillId="0" borderId="27" xfId="1" applyNumberFormat="1" applyFont="1" applyBorder="1"/>
    <xf numFmtId="166" fontId="39" fillId="5" borderId="39" xfId="1" applyNumberFormat="1" applyFont="1" applyFill="1" applyBorder="1"/>
    <xf numFmtId="166" fontId="39" fillId="5" borderId="21" xfId="1" applyNumberFormat="1" applyFont="1" applyFill="1" applyBorder="1"/>
    <xf numFmtId="0" fontId="11" fillId="0" borderId="22" xfId="0" applyFont="1" applyFill="1" applyBorder="1"/>
    <xf numFmtId="166" fontId="0" fillId="0" borderId="33" xfId="0" applyNumberFormat="1" applyBorder="1"/>
    <xf numFmtId="166" fontId="0" fillId="0" borderId="48" xfId="0" applyNumberFormat="1" applyBorder="1"/>
    <xf numFmtId="0" fontId="0" fillId="0" borderId="18" xfId="0" applyFill="1" applyBorder="1"/>
    <xf numFmtId="0" fontId="0" fillId="0" borderId="66" xfId="0" applyBorder="1"/>
    <xf numFmtId="166" fontId="0" fillId="0" borderId="47" xfId="1" applyNumberFormat="1" applyFont="1" applyBorder="1"/>
    <xf numFmtId="166" fontId="11" fillId="0" borderId="19" xfId="1" applyNumberFormat="1" applyFont="1" applyBorder="1"/>
    <xf numFmtId="0" fontId="11" fillId="21" borderId="16" xfId="0" applyFont="1" applyFill="1" applyBorder="1"/>
    <xf numFmtId="166" fontId="39" fillId="21" borderId="45" xfId="1" applyNumberFormat="1" applyFont="1" applyFill="1" applyBorder="1"/>
    <xf numFmtId="0" fontId="39" fillId="21" borderId="41" xfId="0" applyFont="1" applyFill="1" applyBorder="1"/>
    <xf numFmtId="166" fontId="40" fillId="21" borderId="17" xfId="1" applyNumberFormat="1" applyFont="1" applyFill="1" applyBorder="1"/>
    <xf numFmtId="0" fontId="11" fillId="21" borderId="7" xfId="0" applyFont="1" applyFill="1" applyBorder="1"/>
    <xf numFmtId="166" fontId="39" fillId="21" borderId="44" xfId="1" applyNumberFormat="1" applyFont="1" applyFill="1" applyBorder="1"/>
    <xf numFmtId="166" fontId="40" fillId="21" borderId="8" xfId="1" applyNumberFormat="1" applyFont="1" applyFill="1" applyBorder="1"/>
    <xf numFmtId="0" fontId="0" fillId="0" borderId="16" xfId="0" applyBorder="1"/>
    <xf numFmtId="166" fontId="0" fillId="0" borderId="45" xfId="1" applyNumberFormat="1" applyFont="1" applyBorder="1"/>
    <xf numFmtId="166" fontId="11" fillId="0" borderId="17" xfId="1" applyNumberFormat="1" applyFont="1" applyBorder="1"/>
    <xf numFmtId="166" fontId="39" fillId="21" borderId="36" xfId="1" applyNumberFormat="1" applyFont="1" applyFill="1" applyBorder="1"/>
    <xf numFmtId="165" fontId="39" fillId="21" borderId="28" xfId="1" applyFont="1" applyFill="1" applyBorder="1"/>
    <xf numFmtId="0" fontId="39" fillId="21" borderId="28" xfId="0" applyFont="1" applyFill="1" applyBorder="1"/>
    <xf numFmtId="166" fontId="40" fillId="21" borderId="11" xfId="1" applyNumberFormat="1" applyFont="1" applyFill="1" applyBorder="1"/>
    <xf numFmtId="166" fontId="0" fillId="0" borderId="44" xfId="1" applyNumberFormat="1" applyFont="1" applyBorder="1"/>
    <xf numFmtId="0" fontId="0" fillId="21" borderId="10" xfId="0" applyFill="1" applyBorder="1"/>
    <xf numFmtId="0" fontId="11" fillId="0" borderId="16" xfId="0" applyFont="1" applyBorder="1"/>
    <xf numFmtId="166" fontId="11" fillId="0" borderId="45" xfId="1" applyNumberFormat="1" applyFont="1" applyBorder="1"/>
    <xf numFmtId="0" fontId="0" fillId="0" borderId="7" xfId="0" applyBorder="1"/>
    <xf numFmtId="166" fontId="11" fillId="0" borderId="8" xfId="1" applyNumberFormat="1" applyFont="1" applyBorder="1"/>
    <xf numFmtId="166" fontId="0" fillId="0" borderId="36" xfId="0" applyNumberFormat="1" applyBorder="1"/>
    <xf numFmtId="166" fontId="11" fillId="0" borderId="36" xfId="0" applyNumberFormat="1" applyFont="1" applyBorder="1"/>
    <xf numFmtId="166" fontId="0" fillId="0" borderId="66" xfId="0" applyNumberFormat="1" applyBorder="1"/>
    <xf numFmtId="166" fontId="0" fillId="0" borderId="47" xfId="0" applyNumberFormat="1" applyBorder="1"/>
    <xf numFmtId="166" fontId="0" fillId="0" borderId="67" xfId="0" applyNumberFormat="1" applyBorder="1"/>
    <xf numFmtId="166" fontId="11" fillId="12" borderId="0" xfId="0" applyNumberFormat="1" applyFont="1" applyFill="1" applyBorder="1"/>
    <xf numFmtId="165" fontId="0" fillId="0" borderId="16" xfId="1" applyFont="1" applyBorder="1"/>
    <xf numFmtId="0" fontId="0" fillId="0" borderId="45" xfId="0" applyBorder="1"/>
    <xf numFmtId="0" fontId="0" fillId="0" borderId="68" xfId="0" applyBorder="1"/>
    <xf numFmtId="0" fontId="0" fillId="0" borderId="17" xfId="0" applyBorder="1"/>
    <xf numFmtId="0" fontId="10" fillId="0" borderId="53" xfId="0" applyFont="1" applyBorder="1"/>
    <xf numFmtId="166" fontId="23" fillId="0" borderId="9" xfId="1" applyNumberFormat="1" applyFont="1" applyBorder="1"/>
    <xf numFmtId="166" fontId="0" fillId="19" borderId="39" xfId="1" applyNumberFormat="1" applyFont="1" applyFill="1" applyBorder="1"/>
    <xf numFmtId="166" fontId="0" fillId="0" borderId="21" xfId="1" applyNumberFormat="1" applyFont="1" applyBorder="1"/>
    <xf numFmtId="165" fontId="0" fillId="22" borderId="9" xfId="1" applyFont="1" applyFill="1" applyBorder="1"/>
    <xf numFmtId="9" fontId="0" fillId="0" borderId="0" xfId="2" applyFont="1"/>
    <xf numFmtId="0" fontId="10" fillId="0" borderId="57" xfId="0" applyFont="1" applyBorder="1"/>
    <xf numFmtId="166" fontId="41" fillId="0" borderId="57" xfId="1" applyNumberFormat="1" applyFont="1" applyBorder="1"/>
    <xf numFmtId="166" fontId="0" fillId="0" borderId="8" xfId="1" applyNumberFormat="1" applyFont="1" applyBorder="1"/>
    <xf numFmtId="0" fontId="10" fillId="0" borderId="54" xfId="0" applyFont="1" applyBorder="1"/>
    <xf numFmtId="165" fontId="23" fillId="0" borderId="10" xfId="1" applyFont="1" applyBorder="1"/>
    <xf numFmtId="166" fontId="0" fillId="2" borderId="36" xfId="1" applyNumberFormat="1" applyFont="1" applyFill="1" applyBorder="1"/>
    <xf numFmtId="165" fontId="0" fillId="7" borderId="12" xfId="1" applyFont="1" applyFill="1" applyBorder="1"/>
    <xf numFmtId="166" fontId="0" fillId="0" borderId="36" xfId="1" applyNumberFormat="1" applyFont="1" applyFill="1" applyBorder="1"/>
    <xf numFmtId="165" fontId="0" fillId="0" borderId="12" xfId="1" applyFont="1" applyFill="1" applyBorder="1"/>
    <xf numFmtId="166" fontId="0" fillId="0" borderId="0" xfId="0" applyNumberFormat="1" applyFill="1"/>
    <xf numFmtId="166" fontId="0" fillId="0" borderId="0" xfId="1" applyNumberFormat="1" applyFont="1"/>
    <xf numFmtId="165" fontId="41" fillId="0" borderId="10" xfId="1" applyFont="1" applyBorder="1"/>
    <xf numFmtId="0" fontId="22" fillId="0" borderId="0" xfId="0" applyFont="1"/>
    <xf numFmtId="166" fontId="0" fillId="0" borderId="0" xfId="0" applyNumberFormat="1"/>
    <xf numFmtId="165" fontId="0" fillId="0" borderId="36" xfId="1" applyFont="1" applyBorder="1"/>
    <xf numFmtId="9" fontId="10" fillId="0" borderId="54" xfId="0" applyNumberFormat="1" applyFont="1" applyBorder="1"/>
    <xf numFmtId="165" fontId="0" fillId="0" borderId="24" xfId="1" applyFont="1" applyBorder="1"/>
    <xf numFmtId="0" fontId="10" fillId="0" borderId="40" xfId="0" applyFont="1" applyBorder="1"/>
    <xf numFmtId="165" fontId="0" fillId="12" borderId="45" xfId="1" applyFont="1" applyFill="1" applyBorder="1"/>
    <xf numFmtId="165" fontId="0" fillId="0" borderId="17" xfId="1" applyFont="1" applyBorder="1"/>
    <xf numFmtId="165" fontId="0" fillId="0" borderId="29" xfId="1" applyFont="1" applyBorder="1"/>
    <xf numFmtId="0" fontId="0" fillId="0" borderId="59" xfId="0" applyBorder="1"/>
    <xf numFmtId="165" fontId="23" fillId="0" borderId="20" xfId="1" applyFont="1" applyBorder="1"/>
    <xf numFmtId="165" fontId="0" fillId="0" borderId="39" xfId="1" applyFont="1" applyBorder="1"/>
    <xf numFmtId="165" fontId="0" fillId="0" borderId="21" xfId="1" applyFont="1" applyBorder="1"/>
    <xf numFmtId="0" fontId="0" fillId="0" borderId="67" xfId="0" applyFill="1" applyBorder="1"/>
    <xf numFmtId="165" fontId="23" fillId="0" borderId="18" xfId="1" applyFont="1" applyFill="1" applyBorder="1"/>
    <xf numFmtId="165" fontId="0" fillId="0" borderId="47" xfId="1" applyFont="1" applyBorder="1"/>
    <xf numFmtId="165" fontId="0" fillId="0" borderId="19" xfId="1" applyFont="1" applyBorder="1"/>
    <xf numFmtId="165" fontId="0" fillId="0" borderId="34" xfId="1" applyFont="1" applyBorder="1"/>
    <xf numFmtId="0" fontId="10" fillId="0" borderId="40" xfId="0" applyFont="1" applyFill="1" applyBorder="1"/>
    <xf numFmtId="166" fontId="0" fillId="0" borderId="16" xfId="0" applyNumberFormat="1" applyBorder="1"/>
    <xf numFmtId="166" fontId="0" fillId="0" borderId="45" xfId="0" applyNumberFormat="1" applyBorder="1"/>
    <xf numFmtId="166" fontId="41" fillId="0" borderId="0" xfId="0" applyNumberFormat="1" applyFont="1" applyFill="1" applyBorder="1"/>
    <xf numFmtId="165" fontId="0" fillId="0" borderId="0" xfId="1" applyFont="1" applyBorder="1"/>
    <xf numFmtId="165" fontId="38" fillId="0" borderId="0" xfId="0" applyNumberFormat="1" applyFont="1"/>
    <xf numFmtId="165" fontId="0" fillId="0" borderId="20" xfId="1" applyFont="1" applyBorder="1"/>
    <xf numFmtId="166" fontId="0" fillId="0" borderId="39" xfId="1" applyNumberFormat="1" applyFont="1" applyBorder="1"/>
    <xf numFmtId="166" fontId="0" fillId="0" borderId="61" xfId="1" applyNumberFormat="1" applyFont="1" applyBorder="1"/>
    <xf numFmtId="165" fontId="0" fillId="0" borderId="10" xfId="1" applyFont="1" applyBorder="1"/>
    <xf numFmtId="166" fontId="0" fillId="0" borderId="69" xfId="1" applyNumberFormat="1" applyFont="1" applyBorder="1"/>
    <xf numFmtId="165" fontId="0" fillId="0" borderId="11" xfId="1" applyFont="1" applyBorder="1"/>
    <xf numFmtId="165" fontId="42" fillId="0" borderId="10" xfId="1" applyFont="1" applyBorder="1"/>
    <xf numFmtId="165" fontId="0" fillId="0" borderId="13" xfId="1" applyFont="1" applyBorder="1"/>
    <xf numFmtId="165" fontId="0" fillId="0" borderId="46" xfId="1" applyFont="1" applyBorder="1"/>
    <xf numFmtId="165" fontId="0" fillId="0" borderId="14" xfId="1" applyFont="1" applyBorder="1"/>
    <xf numFmtId="0" fontId="10" fillId="0" borderId="55" xfId="0" applyFont="1" applyBorder="1"/>
    <xf numFmtId="165" fontId="42" fillId="0" borderId="13" xfId="1" applyFont="1" applyBorder="1"/>
    <xf numFmtId="166" fontId="0" fillId="0" borderId="46" xfId="1" applyNumberFormat="1" applyFont="1" applyBorder="1"/>
    <xf numFmtId="166" fontId="0" fillId="23" borderId="67" xfId="1" applyNumberFormat="1" applyFont="1" applyFill="1" applyBorder="1" applyAlignment="1">
      <alignment horizontal="center"/>
    </xf>
    <xf numFmtId="0" fontId="11" fillId="0" borderId="40" xfId="0" applyFont="1" applyBorder="1"/>
    <xf numFmtId="165" fontId="11" fillId="0" borderId="16" xfId="1" applyFont="1" applyBorder="1"/>
    <xf numFmtId="165" fontId="0" fillId="0" borderId="45" xfId="1" applyFont="1" applyBorder="1"/>
    <xf numFmtId="166" fontId="0" fillId="23" borderId="17" xfId="1" applyNumberFormat="1" applyFont="1" applyFill="1" applyBorder="1"/>
    <xf numFmtId="165" fontId="0" fillId="0" borderId="26" xfId="1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0" fillId="20" borderId="27" xfId="0" applyFont="1" applyFill="1" applyBorder="1" applyAlignment="1">
      <alignment horizontal="center"/>
    </xf>
    <xf numFmtId="166" fontId="0" fillId="0" borderId="63" xfId="0" applyNumberFormat="1" applyBorder="1"/>
    <xf numFmtId="166" fontId="10" fillId="20" borderId="48" xfId="0" applyNumberFormat="1" applyFont="1" applyFill="1" applyBorder="1"/>
    <xf numFmtId="166" fontId="39" fillId="5" borderId="45" xfId="1" applyNumberFormat="1" applyFont="1" applyFill="1" applyBorder="1"/>
    <xf numFmtId="0" fontId="3" fillId="0" borderId="0" xfId="0" applyFont="1" applyAlignment="1">
      <alignment horizontal="left"/>
    </xf>
    <xf numFmtId="0" fontId="0" fillId="0" borderId="12" xfId="0" applyBorder="1"/>
    <xf numFmtId="0" fontId="10" fillId="0" borderId="0" xfId="0" applyFont="1" applyAlignment="1">
      <alignment horizontal="center"/>
    </xf>
    <xf numFmtId="0" fontId="44" fillId="0" borderId="0" xfId="0" applyFont="1"/>
    <xf numFmtId="166" fontId="0" fillId="7" borderId="66" xfId="0" applyNumberFormat="1" applyFill="1" applyBorder="1"/>
    <xf numFmtId="166" fontId="0" fillId="0" borderId="0" xfId="0" applyNumberFormat="1" applyAlignment="1">
      <alignment horizontal="center" vertical="center"/>
    </xf>
    <xf numFmtId="166" fontId="0" fillId="2" borderId="66" xfId="0" applyNumberFormat="1" applyFill="1" applyBorder="1"/>
    <xf numFmtId="165" fontId="0" fillId="0" borderId="0" xfId="0" applyNumberFormat="1" applyBorder="1"/>
    <xf numFmtId="0" fontId="10" fillId="0" borderId="0" xfId="0" applyFont="1"/>
    <xf numFmtId="0" fontId="43" fillId="0" borderId="0" xfId="0" applyFont="1" applyBorder="1"/>
    <xf numFmtId="165" fontId="47" fillId="0" borderId="0" xfId="0" applyNumberFormat="1" applyFont="1" applyBorder="1"/>
    <xf numFmtId="165" fontId="0" fillId="0" borderId="0" xfId="0" applyNumberFormat="1" applyFont="1" applyBorder="1"/>
    <xf numFmtId="166" fontId="0" fillId="22" borderId="66" xfId="0" applyNumberFormat="1" applyFill="1" applyBorder="1"/>
    <xf numFmtId="166" fontId="0" fillId="19" borderId="66" xfId="0" applyNumberFormat="1" applyFill="1" applyBorder="1"/>
    <xf numFmtId="165" fontId="0" fillId="0" borderId="0" xfId="1" applyFont="1"/>
    <xf numFmtId="166" fontId="0" fillId="0" borderId="0" xfId="0" applyNumberFormat="1" applyFill="1" applyBorder="1"/>
    <xf numFmtId="168" fontId="0" fillId="0" borderId="0" xfId="3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5" fillId="0" borderId="0" xfId="0" applyFont="1" applyBorder="1"/>
    <xf numFmtId="165" fontId="22" fillId="0" borderId="0" xfId="0" applyNumberFormat="1" applyFont="1"/>
    <xf numFmtId="0" fontId="14" fillId="0" borderId="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3" fontId="0" fillId="0" borderId="0" xfId="0" applyNumberFormat="1" applyFill="1" applyBorder="1"/>
    <xf numFmtId="0" fontId="24" fillId="0" borderId="0" xfId="0" applyFont="1" applyFill="1" applyBorder="1"/>
    <xf numFmtId="169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1" fontId="0" fillId="0" borderId="0" xfId="0" applyNumberFormat="1" applyFill="1" applyBorder="1"/>
    <xf numFmtId="0" fontId="48" fillId="0" borderId="0" xfId="0" applyFont="1" applyFill="1"/>
    <xf numFmtId="0" fontId="36" fillId="0" borderId="0" xfId="0" applyFont="1"/>
    <xf numFmtId="0" fontId="0" fillId="0" borderId="0" xfId="0" applyAlignment="1"/>
    <xf numFmtId="0" fontId="7" fillId="0" borderId="4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/>
    <xf numFmtId="0" fontId="7" fillId="0" borderId="41" xfId="0" applyFont="1" applyFill="1" applyBorder="1" applyAlignment="1">
      <alignment horizontal="center" wrapText="1"/>
    </xf>
    <xf numFmtId="0" fontId="7" fillId="0" borderId="41" xfId="0" applyFont="1" applyFill="1" applyBorder="1" applyAlignment="1"/>
    <xf numFmtId="0" fontId="7" fillId="0" borderId="29" xfId="0" applyFont="1" applyFill="1" applyBorder="1" applyAlignment="1">
      <alignment horizontal="center" wrapText="1"/>
    </xf>
    <xf numFmtId="4" fontId="11" fillId="5" borderId="40" xfId="0" applyNumberFormat="1" applyFont="1" applyFill="1" applyBorder="1" applyAlignment="1">
      <alignment horizontal="right"/>
    </xf>
    <xf numFmtId="4" fontId="11" fillId="6" borderId="40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/>
    <xf numFmtId="0" fontId="13" fillId="0" borderId="36" xfId="0" applyFont="1" applyBorder="1"/>
    <xf numFmtId="166" fontId="13" fillId="0" borderId="36" xfId="1" applyNumberFormat="1" applyFont="1" applyFill="1" applyBorder="1"/>
    <xf numFmtId="166" fontId="17" fillId="0" borderId="36" xfId="1" applyNumberFormat="1" applyFont="1" applyFill="1" applyBorder="1"/>
    <xf numFmtId="165" fontId="0" fillId="0" borderId="36" xfId="1" applyNumberFormat="1" applyFont="1" applyFill="1" applyBorder="1"/>
    <xf numFmtId="9" fontId="13" fillId="0" borderId="36" xfId="0" applyNumberFormat="1" applyFont="1" applyBorder="1"/>
    <xf numFmtId="0" fontId="13" fillId="0" borderId="46" xfId="0" applyFont="1" applyBorder="1"/>
    <xf numFmtId="166" fontId="13" fillId="0" borderId="46" xfId="1" applyNumberFormat="1" applyFont="1" applyFill="1" applyBorder="1"/>
    <xf numFmtId="166" fontId="17" fillId="0" borderId="46" xfId="1" applyNumberFormat="1" applyFont="1" applyFill="1" applyBorder="1"/>
    <xf numFmtId="166" fontId="0" fillId="0" borderId="46" xfId="1" applyNumberFormat="1" applyFont="1" applyFill="1" applyBorder="1"/>
    <xf numFmtId="165" fontId="0" fillId="0" borderId="46" xfId="1" applyNumberFormat="1" applyFont="1" applyFill="1" applyBorder="1"/>
    <xf numFmtId="0" fontId="13" fillId="0" borderId="16" xfId="0" applyFont="1" applyBorder="1"/>
    <xf numFmtId="166" fontId="17" fillId="0" borderId="45" xfId="1" applyNumberFormat="1" applyFont="1" applyBorder="1"/>
    <xf numFmtId="166" fontId="0" fillId="0" borderId="17" xfId="1" applyNumberFormat="1" applyFont="1" applyBorder="1"/>
    <xf numFmtId="0" fontId="17" fillId="0" borderId="44" xfId="0" applyFont="1" applyFill="1" applyBorder="1"/>
    <xf numFmtId="166" fontId="13" fillId="0" borderId="44" xfId="1" applyNumberFormat="1" applyFont="1" applyFill="1" applyBorder="1"/>
    <xf numFmtId="166" fontId="17" fillId="0" borderId="44" xfId="1" applyNumberFormat="1" applyFont="1" applyFill="1" applyBorder="1"/>
    <xf numFmtId="166" fontId="0" fillId="0" borderId="44" xfId="0" applyNumberFormat="1" applyFill="1" applyBorder="1"/>
    <xf numFmtId="165" fontId="0" fillId="0" borderId="44" xfId="1" applyNumberFormat="1" applyFont="1" applyFill="1" applyBorder="1"/>
    <xf numFmtId="43" fontId="0" fillId="24" borderId="36" xfId="0" applyNumberFormat="1" applyFill="1" applyBorder="1"/>
    <xf numFmtId="0" fontId="17" fillId="0" borderId="46" xfId="0" applyFont="1" applyFill="1" applyBorder="1"/>
    <xf numFmtId="166" fontId="0" fillId="0" borderId="46" xfId="0" applyNumberFormat="1" applyFill="1" applyBorder="1"/>
    <xf numFmtId="166" fontId="7" fillId="0" borderId="45" xfId="0" applyNumberFormat="1" applyFont="1" applyBorder="1"/>
    <xf numFmtId="165" fontId="7" fillId="0" borderId="17" xfId="1" applyNumberFormat="1" applyFont="1" applyBorder="1"/>
    <xf numFmtId="0" fontId="14" fillId="0" borderId="16" xfId="0" applyFont="1" applyFill="1" applyBorder="1"/>
    <xf numFmtId="0" fontId="17" fillId="0" borderId="45" xfId="0" applyFont="1" applyFill="1" applyBorder="1" applyAlignment="1">
      <alignment horizontal="center"/>
    </xf>
    <xf numFmtId="0" fontId="17" fillId="0" borderId="45" xfId="0" applyFont="1" applyFill="1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13" fillId="0" borderId="7" xfId="0" applyFont="1" applyFill="1" applyBorder="1"/>
    <xf numFmtId="166" fontId="0" fillId="0" borderId="8" xfId="1" applyNumberFormat="1" applyFont="1" applyFill="1" applyBorder="1"/>
    <xf numFmtId="166" fontId="20" fillId="0" borderId="8" xfId="1" applyNumberFormat="1" applyFont="1" applyFill="1" applyBorder="1"/>
    <xf numFmtId="0" fontId="0" fillId="0" borderId="10" xfId="0" applyFill="1" applyBorder="1"/>
    <xf numFmtId="166" fontId="0" fillId="0" borderId="11" xfId="1" applyNumberFormat="1" applyFont="1" applyFill="1" applyBorder="1"/>
    <xf numFmtId="9" fontId="10" fillId="0" borderId="10" xfId="0" applyNumberFormat="1" applyFont="1" applyFill="1" applyBorder="1"/>
    <xf numFmtId="43" fontId="0" fillId="10" borderId="36" xfId="0" applyNumberFormat="1" applyFill="1" applyBorder="1"/>
    <xf numFmtId="0" fontId="10" fillId="0" borderId="13" xfId="0" applyFont="1" applyFill="1" applyBorder="1"/>
    <xf numFmtId="166" fontId="22" fillId="0" borderId="46" xfId="1" applyNumberFormat="1" applyFont="1" applyFill="1" applyBorder="1"/>
    <xf numFmtId="166" fontId="10" fillId="0" borderId="36" xfId="1" applyNumberFormat="1" applyFont="1" applyFill="1" applyBorder="1"/>
    <xf numFmtId="0" fontId="0" fillId="0" borderId="16" xfId="0" applyFill="1" applyBorder="1"/>
    <xf numFmtId="166" fontId="10" fillId="0" borderId="45" xfId="1" applyNumberFormat="1" applyFont="1" applyFill="1" applyBorder="1"/>
    <xf numFmtId="166" fontId="0" fillId="0" borderId="45" xfId="1" applyNumberFormat="1" applyFont="1" applyFill="1" applyBorder="1"/>
    <xf numFmtId="166" fontId="0" fillId="0" borderId="17" xfId="1" applyNumberFormat="1" applyFont="1" applyFill="1" applyBorder="1"/>
    <xf numFmtId="166" fontId="7" fillId="0" borderId="17" xfId="1" applyNumberFormat="1" applyFont="1" applyFill="1" applyBorder="1"/>
    <xf numFmtId="0" fontId="0" fillId="0" borderId="13" xfId="0" applyBorder="1"/>
    <xf numFmtId="166" fontId="0" fillId="0" borderId="46" xfId="0" applyNumberFormat="1" applyBorder="1"/>
    <xf numFmtId="166" fontId="0" fillId="0" borderId="39" xfId="1" applyNumberFormat="1" applyFont="1" applyFill="1" applyBorder="1"/>
    <xf numFmtId="165" fontId="0" fillId="0" borderId="36" xfId="1" applyFont="1" applyFill="1" applyBorder="1"/>
    <xf numFmtId="165" fontId="0" fillId="0" borderId="16" xfId="1" applyFont="1" applyFill="1" applyBorder="1"/>
    <xf numFmtId="165" fontId="23" fillId="0" borderId="20" xfId="1" applyFont="1" applyFill="1" applyBorder="1"/>
    <xf numFmtId="165" fontId="0" fillId="0" borderId="39" xfId="1" applyFont="1" applyFill="1" applyBorder="1"/>
    <xf numFmtId="165" fontId="0" fillId="0" borderId="21" xfId="1" applyFont="1" applyFill="1" applyBorder="1"/>
    <xf numFmtId="165" fontId="0" fillId="0" borderId="47" xfId="1" applyFont="1" applyFill="1" applyBorder="1"/>
    <xf numFmtId="165" fontId="0" fillId="0" borderId="19" xfId="1" applyFont="1" applyFill="1" applyBorder="1"/>
    <xf numFmtId="166" fontId="0" fillId="0" borderId="16" xfId="0" applyNumberFormat="1" applyFill="1" applyBorder="1"/>
    <xf numFmtId="166" fontId="0" fillId="0" borderId="45" xfId="0" applyNumberFormat="1" applyFill="1" applyBorder="1"/>
    <xf numFmtId="165" fontId="0" fillId="0" borderId="20" xfId="1" applyFont="1" applyFill="1" applyBorder="1"/>
    <xf numFmtId="166" fontId="0" fillId="0" borderId="61" xfId="1" applyNumberFormat="1" applyFont="1" applyFill="1" applyBorder="1"/>
    <xf numFmtId="165" fontId="0" fillId="0" borderId="10" xfId="1" applyFont="1" applyFill="1" applyBorder="1"/>
    <xf numFmtId="166" fontId="0" fillId="0" borderId="69" xfId="1" applyNumberFormat="1" applyFont="1" applyFill="1" applyBorder="1"/>
    <xf numFmtId="165" fontId="0" fillId="0" borderId="11" xfId="1" applyFont="1" applyFill="1" applyBorder="1"/>
    <xf numFmtId="165" fontId="42" fillId="0" borderId="10" xfId="1" applyFont="1" applyFill="1" applyBorder="1"/>
    <xf numFmtId="165" fontId="0" fillId="0" borderId="13" xfId="1" applyFont="1" applyFill="1" applyBorder="1"/>
    <xf numFmtId="165" fontId="0" fillId="0" borderId="46" xfId="1" applyFont="1" applyFill="1" applyBorder="1"/>
    <xf numFmtId="165" fontId="0" fillId="0" borderId="14" xfId="1" applyFont="1" applyFill="1" applyBorder="1"/>
    <xf numFmtId="166" fontId="0" fillId="0" borderId="67" xfId="1" applyNumberFormat="1" applyFont="1" applyFill="1" applyBorder="1" applyAlignment="1">
      <alignment horizontal="center"/>
    </xf>
    <xf numFmtId="165" fontId="11" fillId="0" borderId="16" xfId="1" applyFont="1" applyFill="1" applyBorder="1"/>
    <xf numFmtId="165" fontId="0" fillId="0" borderId="45" xfId="1" applyFont="1" applyFill="1" applyBorder="1"/>
    <xf numFmtId="165" fontId="7" fillId="0" borderId="3" xfId="1" applyFont="1" applyFill="1" applyBorder="1"/>
    <xf numFmtId="165" fontId="17" fillId="0" borderId="16" xfId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0" borderId="26" xfId="1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13" fillId="0" borderId="9" xfId="1" applyNumberFormat="1" applyFont="1" applyFill="1" applyBorder="1" applyAlignment="1">
      <alignment horizontal="right"/>
    </xf>
    <xf numFmtId="166" fontId="17" fillId="0" borderId="39" xfId="1" applyNumberFormat="1" applyFont="1" applyFill="1" applyBorder="1" applyAlignment="1">
      <alignment horizontal="right"/>
    </xf>
    <xf numFmtId="166" fontId="17" fillId="0" borderId="21" xfId="1" applyNumberFormat="1" applyFont="1" applyFill="1" applyBorder="1" applyAlignment="1">
      <alignment horizontal="right"/>
    </xf>
    <xf numFmtId="165" fontId="17" fillId="0" borderId="9" xfId="1" applyFont="1" applyFill="1" applyBorder="1" applyAlignment="1">
      <alignment horizontal="right"/>
    </xf>
    <xf numFmtId="166" fontId="13" fillId="0" borderId="57" xfId="1" applyNumberFormat="1" applyFont="1" applyFill="1" applyBorder="1" applyAlignment="1">
      <alignment horizontal="right"/>
    </xf>
    <xf numFmtId="166" fontId="17" fillId="0" borderId="44" xfId="1" applyNumberFormat="1" applyFont="1" applyFill="1" applyBorder="1" applyAlignment="1">
      <alignment horizontal="right"/>
    </xf>
    <xf numFmtId="166" fontId="17" fillId="0" borderId="8" xfId="1" applyNumberFormat="1" applyFont="1" applyFill="1" applyBorder="1" applyAlignment="1">
      <alignment horizontal="right"/>
    </xf>
    <xf numFmtId="165" fontId="17" fillId="0" borderId="25" xfId="1" applyFont="1" applyFill="1" applyBorder="1" applyAlignment="1">
      <alignment horizontal="right"/>
    </xf>
    <xf numFmtId="165" fontId="13" fillId="0" borderId="10" xfId="1" applyFont="1" applyFill="1" applyBorder="1" applyAlignment="1">
      <alignment horizontal="right"/>
    </xf>
    <xf numFmtId="166" fontId="17" fillId="0" borderId="36" xfId="1" applyNumberFormat="1" applyFont="1" applyFill="1" applyBorder="1" applyAlignment="1">
      <alignment horizontal="right"/>
    </xf>
    <xf numFmtId="165" fontId="17" fillId="0" borderId="12" xfId="1" applyFont="1" applyFill="1" applyBorder="1" applyAlignment="1">
      <alignment horizontal="right"/>
    </xf>
    <xf numFmtId="165" fontId="17" fillId="0" borderId="36" xfId="1" applyFont="1" applyFill="1" applyBorder="1" applyAlignment="1">
      <alignment horizontal="right"/>
    </xf>
    <xf numFmtId="165" fontId="17" fillId="0" borderId="15" xfId="1" applyFont="1" applyFill="1" applyBorder="1" applyAlignment="1">
      <alignment horizontal="right"/>
    </xf>
    <xf numFmtId="165" fontId="17" fillId="0" borderId="24" xfId="1" applyFont="1" applyFill="1" applyBorder="1" applyAlignment="1">
      <alignment horizontal="right"/>
    </xf>
    <xf numFmtId="165" fontId="1" fillId="0" borderId="13" xfId="1" applyFont="1" applyFill="1" applyBorder="1"/>
    <xf numFmtId="165" fontId="0" fillId="12" borderId="16" xfId="1" applyFont="1" applyFill="1" applyBorder="1"/>
    <xf numFmtId="0" fontId="14" fillId="0" borderId="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24" borderId="36" xfId="0" applyFont="1" applyFill="1" applyBorder="1" applyAlignment="1">
      <alignment horizontal="center"/>
    </xf>
    <xf numFmtId="0" fontId="7" fillId="10" borderId="36" xfId="0" applyFont="1" applyFill="1" applyBorder="1" applyAlignment="1">
      <alignment horizontal="center"/>
    </xf>
  </cellXfs>
  <cellStyles count="4">
    <cellStyle name="Čiarka" xfId="1" builtinId="3"/>
    <cellStyle name="Mena" xfId="3" builtinId="4"/>
    <cellStyle name="Normálna" xfId="0" builtinId="0"/>
    <cellStyle name="Percentá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opLeftCell="A37" workbookViewId="0">
      <selection activeCell="J55" sqref="J54:J55"/>
    </sheetView>
  </sheetViews>
  <sheetFormatPr defaultRowHeight="15" x14ac:dyDescent="0.25"/>
  <cols>
    <col min="1" max="1" width="16.5703125" customWidth="1"/>
    <col min="2" max="2" width="16.85546875" customWidth="1"/>
    <col min="3" max="6" width="15.7109375" customWidth="1"/>
    <col min="7" max="7" width="16.85546875" customWidth="1"/>
    <col min="8" max="14" width="15.7109375" customWidth="1"/>
    <col min="15" max="15" width="16.85546875" customWidth="1"/>
    <col min="16" max="16" width="15.7109375" bestFit="1" customWidth="1"/>
  </cols>
  <sheetData>
    <row r="1" spans="1:15" x14ac:dyDescent="0.25">
      <c r="A1" s="198" t="s">
        <v>208</v>
      </c>
      <c r="C1">
        <v>2019</v>
      </c>
    </row>
    <row r="2" spans="1:15" ht="15.75" thickBot="1" x14ac:dyDescent="0.3">
      <c r="A2" s="199">
        <v>43344</v>
      </c>
      <c r="B2" s="2" t="s">
        <v>209</v>
      </c>
      <c r="C2" s="200">
        <v>12</v>
      </c>
      <c r="D2" s="201" t="s">
        <v>247</v>
      </c>
    </row>
    <row r="3" spans="1:15" ht="15.75" thickBot="1" x14ac:dyDescent="0.3">
      <c r="A3" s="202" t="s">
        <v>210</v>
      </c>
      <c r="B3" s="203" t="s">
        <v>211</v>
      </c>
      <c r="C3" s="204"/>
      <c r="D3" s="205" t="s">
        <v>212</v>
      </c>
      <c r="E3" s="206"/>
      <c r="F3" s="204"/>
      <c r="G3" s="205" t="s">
        <v>213</v>
      </c>
      <c r="H3" s="206"/>
      <c r="I3" s="204"/>
      <c r="J3" s="205" t="s">
        <v>214</v>
      </c>
      <c r="K3" s="206"/>
      <c r="L3" s="204"/>
      <c r="M3" s="205" t="s">
        <v>215</v>
      </c>
      <c r="N3" s="206"/>
    </row>
    <row r="4" spans="1:15" ht="15.75" thickBot="1" x14ac:dyDescent="0.3">
      <c r="A4" s="207" t="s">
        <v>207</v>
      </c>
      <c r="B4" s="208"/>
      <c r="C4" s="209" t="s">
        <v>216</v>
      </c>
      <c r="D4" s="210" t="s">
        <v>217</v>
      </c>
      <c r="E4" s="209" t="s">
        <v>218</v>
      </c>
      <c r="F4" s="209" t="s">
        <v>216</v>
      </c>
      <c r="G4" s="210" t="s">
        <v>217</v>
      </c>
      <c r="H4" s="209" t="s">
        <v>218</v>
      </c>
      <c r="I4" s="209" t="s">
        <v>216</v>
      </c>
      <c r="J4" s="210" t="s">
        <v>217</v>
      </c>
      <c r="K4" s="209" t="s">
        <v>218</v>
      </c>
      <c r="L4" s="209" t="s">
        <v>216</v>
      </c>
      <c r="M4" s="210" t="s">
        <v>217</v>
      </c>
      <c r="N4" s="209" t="s">
        <v>218</v>
      </c>
    </row>
    <row r="5" spans="1:15" x14ac:dyDescent="0.25">
      <c r="A5" s="202"/>
      <c r="B5" s="211" t="s">
        <v>219</v>
      </c>
      <c r="C5" s="211" t="s">
        <v>220</v>
      </c>
      <c r="D5" s="212">
        <f>SUM(E5*$C$2)*1.1</f>
        <v>61111.116000000002</v>
      </c>
      <c r="E5" s="213">
        <v>4629.63</v>
      </c>
      <c r="F5" s="211" t="s">
        <v>220</v>
      </c>
      <c r="G5" s="212">
        <f>SUM(H5*$C$2)*1.1</f>
        <v>108357.61200000001</v>
      </c>
      <c r="H5" s="213">
        <v>8208.91</v>
      </c>
      <c r="I5" s="211" t="s">
        <v>220</v>
      </c>
      <c r="J5" s="212">
        <f>SUM(K5*$C$2)*1.1</f>
        <v>16786.836000000003</v>
      </c>
      <c r="K5" s="213">
        <v>1271.73</v>
      </c>
      <c r="L5" s="211" t="s">
        <v>220</v>
      </c>
      <c r="M5" s="212">
        <f>SUM(N5*$C$2)*1.1</f>
        <v>19258.800000000003</v>
      </c>
      <c r="N5" s="213">
        <v>1459</v>
      </c>
    </row>
    <row r="6" spans="1:15" ht="15.75" thickBot="1" x14ac:dyDescent="0.3">
      <c r="A6" s="214"/>
      <c r="B6" s="215" t="s">
        <v>221</v>
      </c>
      <c r="C6" s="216"/>
      <c r="D6" s="217">
        <f>SUM(E6*$C$2)*1.1</f>
        <v>7185.6840000000011</v>
      </c>
      <c r="E6" s="218">
        <v>544.37</v>
      </c>
      <c r="F6" s="216"/>
      <c r="G6" s="217">
        <f>SUM(H6*$C$2)*1.1</f>
        <v>14473.272000000001</v>
      </c>
      <c r="H6" s="218">
        <v>1096.46</v>
      </c>
      <c r="I6" s="216"/>
      <c r="J6" s="217">
        <f>SUM(K6*$C$2)*1.1</f>
        <v>1937.1000000000001</v>
      </c>
      <c r="K6" s="218">
        <v>146.75</v>
      </c>
      <c r="L6" s="216"/>
      <c r="M6" s="217">
        <f>SUM(N6*$C$2)*1.1</f>
        <v>6336.0000000000009</v>
      </c>
      <c r="N6" s="219">
        <v>480</v>
      </c>
    </row>
    <row r="7" spans="1:15" ht="15.75" thickBot="1" x14ac:dyDescent="0.3">
      <c r="A7" s="214"/>
      <c r="B7" s="220"/>
      <c r="C7" s="221" t="s">
        <v>103</v>
      </c>
      <c r="D7" s="222">
        <f>SUM(D5:D6)</f>
        <v>68296.800000000003</v>
      </c>
      <c r="E7" s="223">
        <f>SUM(E5:E6)</f>
        <v>5174</v>
      </c>
      <c r="F7" s="221" t="s">
        <v>103</v>
      </c>
      <c r="G7" s="222">
        <f>SUM(G5:G6)</f>
        <v>122830.88400000001</v>
      </c>
      <c r="H7" s="223">
        <f>SUM(H5:H6)</f>
        <v>9305.369999999999</v>
      </c>
      <c r="I7" s="221" t="s">
        <v>103</v>
      </c>
      <c r="J7" s="222">
        <f>SUM(J5:J6)</f>
        <v>18723.936000000002</v>
      </c>
      <c r="K7" s="223">
        <f>SUM(K5:K6)</f>
        <v>1418.48</v>
      </c>
      <c r="L7" s="221" t="s">
        <v>103</v>
      </c>
      <c r="M7" s="222">
        <f>SUM(M5:M6)</f>
        <v>25594.800000000003</v>
      </c>
      <c r="N7" s="223">
        <f>SUM(N5:N6)</f>
        <v>1939</v>
      </c>
    </row>
    <row r="8" spans="1:15" x14ac:dyDescent="0.25">
      <c r="A8" s="214"/>
      <c r="B8" s="211" t="s">
        <v>222</v>
      </c>
      <c r="C8" s="211"/>
      <c r="D8" s="212">
        <f>SUM(E8*$C$2)*1.1</f>
        <v>0</v>
      </c>
      <c r="E8" s="212"/>
      <c r="F8" s="211"/>
      <c r="G8" s="212">
        <f>SUM(H8*$C$2)*1.1</f>
        <v>8883.6</v>
      </c>
      <c r="H8" s="212">
        <v>673</v>
      </c>
      <c r="I8" s="211"/>
      <c r="J8" s="212">
        <f>SUM(K8*$C$2)*1.1</f>
        <v>0</v>
      </c>
      <c r="K8" s="212"/>
      <c r="L8" s="211"/>
      <c r="M8" s="212">
        <f>SUM(N8*$C$2)*1.1</f>
        <v>678.48</v>
      </c>
      <c r="N8" s="212">
        <v>51.4</v>
      </c>
    </row>
    <row r="9" spans="1:15" x14ac:dyDescent="0.25">
      <c r="A9" s="214"/>
      <c r="B9" s="224" t="s">
        <v>223</v>
      </c>
      <c r="C9" s="215"/>
      <c r="D9" s="219">
        <f t="shared" ref="D9:D12" si="0">SUM(E9*$C$2)*1.1</f>
        <v>2772</v>
      </c>
      <c r="E9" s="219">
        <v>210</v>
      </c>
      <c r="F9" s="215"/>
      <c r="G9" s="219">
        <f t="shared" ref="G9:G12" si="1">SUM(H9*$C$2)*1.1</f>
        <v>3319.8</v>
      </c>
      <c r="H9" s="219">
        <v>251.5</v>
      </c>
      <c r="I9" s="215"/>
      <c r="J9" s="219">
        <f t="shared" ref="J9:J12" si="2">SUM(K9*$C$2)*1.1</f>
        <v>0</v>
      </c>
      <c r="K9" s="219"/>
      <c r="L9" s="215"/>
      <c r="M9" s="219">
        <f t="shared" ref="M9:M12" si="3">SUM(N9*$C$2)*1.1</f>
        <v>0</v>
      </c>
      <c r="N9" s="219"/>
    </row>
    <row r="10" spans="1:15" x14ac:dyDescent="0.25">
      <c r="A10" s="214"/>
      <c r="B10" s="224" t="s">
        <v>224</v>
      </c>
      <c r="C10" s="215"/>
      <c r="D10" s="219">
        <f t="shared" si="0"/>
        <v>4651.8120000000008</v>
      </c>
      <c r="E10" s="219">
        <v>352.41</v>
      </c>
      <c r="F10" s="215"/>
      <c r="G10" s="219">
        <f t="shared" si="1"/>
        <v>6948.0840000000007</v>
      </c>
      <c r="H10" s="219">
        <v>526.37</v>
      </c>
      <c r="I10" s="215"/>
      <c r="J10" s="219">
        <f t="shared" si="2"/>
        <v>625.15199999999993</v>
      </c>
      <c r="K10" s="219">
        <v>47.36</v>
      </c>
      <c r="L10" s="215"/>
      <c r="M10" s="219">
        <f t="shared" si="3"/>
        <v>0</v>
      </c>
      <c r="N10" s="219"/>
    </row>
    <row r="11" spans="1:15" x14ac:dyDescent="0.25">
      <c r="A11" s="214"/>
      <c r="B11" s="224" t="s">
        <v>225</v>
      </c>
      <c r="C11" s="215"/>
      <c r="D11" s="225">
        <f t="shared" si="0"/>
        <v>0</v>
      </c>
      <c r="E11" s="219"/>
      <c r="F11" s="215"/>
      <c r="G11" s="225">
        <f t="shared" si="1"/>
        <v>2735.7000000000003</v>
      </c>
      <c r="H11" s="219">
        <v>207.25</v>
      </c>
      <c r="I11" s="215"/>
      <c r="J11" s="225">
        <f t="shared" si="2"/>
        <v>0</v>
      </c>
      <c r="K11" s="219"/>
      <c r="L11" s="215"/>
      <c r="M11" s="225">
        <f t="shared" si="3"/>
        <v>0</v>
      </c>
      <c r="N11" s="219"/>
    </row>
    <row r="12" spans="1:15" x14ac:dyDescent="0.25">
      <c r="A12" s="214"/>
      <c r="B12" s="215" t="s">
        <v>226</v>
      </c>
      <c r="C12" s="215"/>
      <c r="D12" s="219">
        <f t="shared" si="0"/>
        <v>1966.8000000000002</v>
      </c>
      <c r="E12" s="219">
        <v>149</v>
      </c>
      <c r="F12" s="215"/>
      <c r="G12" s="219">
        <f t="shared" si="1"/>
        <v>2567.4</v>
      </c>
      <c r="H12" s="219">
        <v>194.5</v>
      </c>
      <c r="I12" s="215"/>
      <c r="J12" s="219">
        <f t="shared" si="2"/>
        <v>348.34800000000001</v>
      </c>
      <c r="K12" s="219">
        <v>26.39</v>
      </c>
      <c r="L12" s="215"/>
      <c r="M12" s="219">
        <f t="shared" si="3"/>
        <v>2838.0000000000005</v>
      </c>
      <c r="N12" s="219">
        <v>215</v>
      </c>
    </row>
    <row r="13" spans="1:15" ht="15.75" thickBot="1" x14ac:dyDescent="0.3">
      <c r="A13" s="214"/>
      <c r="B13" s="232"/>
      <c r="C13" s="232"/>
      <c r="D13" s="282"/>
      <c r="E13" s="283"/>
      <c r="F13" s="232"/>
      <c r="G13" s="282"/>
      <c r="H13" s="283"/>
      <c r="I13" s="232"/>
      <c r="J13" s="282"/>
      <c r="K13" s="283"/>
      <c r="L13" s="232"/>
      <c r="M13" s="282"/>
      <c r="N13" s="283"/>
    </row>
    <row r="14" spans="1:15" ht="15.75" thickBot="1" x14ac:dyDescent="0.3">
      <c r="A14" s="214"/>
      <c r="B14" s="220"/>
      <c r="C14" s="227" t="s">
        <v>103</v>
      </c>
      <c r="D14" s="228">
        <f>SUM(D8:D13)</f>
        <v>9390.612000000001</v>
      </c>
      <c r="E14" s="228">
        <f>SUM(E8:E13)</f>
        <v>711.41000000000008</v>
      </c>
      <c r="F14" s="227" t="s">
        <v>103</v>
      </c>
      <c r="G14" s="228">
        <f>SUM(G8:G13)</f>
        <v>24454.584000000006</v>
      </c>
      <c r="H14" s="228">
        <f>SUM(H8:H13)</f>
        <v>1852.62</v>
      </c>
      <c r="I14" s="227" t="s">
        <v>103</v>
      </c>
      <c r="J14" s="228">
        <f>SUM(J8:J13)</f>
        <v>973.5</v>
      </c>
      <c r="K14" s="228">
        <f>SUM(K8:K13)</f>
        <v>73.75</v>
      </c>
      <c r="L14" s="227" t="s">
        <v>103</v>
      </c>
      <c r="M14" s="228">
        <f>SUM(M8:M13)</f>
        <v>3516.4800000000005</v>
      </c>
      <c r="N14" s="228">
        <f>SUM(N8:N13)</f>
        <v>266.39999999999998</v>
      </c>
    </row>
    <row r="15" spans="1:15" x14ac:dyDescent="0.25">
      <c r="A15" s="214"/>
      <c r="B15" s="226" t="s">
        <v>227</v>
      </c>
      <c r="C15" s="174"/>
      <c r="D15" s="229">
        <f>SUM(D14,D7)</f>
        <v>77687.412000000011</v>
      </c>
      <c r="E15" s="230">
        <f>SUM(E14,E7)</f>
        <v>5885.41</v>
      </c>
      <c r="F15" s="174"/>
      <c r="G15" s="229">
        <f>SUM(G14,G7)</f>
        <v>147285.46800000002</v>
      </c>
      <c r="H15" s="230">
        <f>SUM(H14,H7)</f>
        <v>11157.989999999998</v>
      </c>
      <c r="I15" s="174"/>
      <c r="J15" s="229">
        <f>SUM(J14,J7)</f>
        <v>19697.436000000002</v>
      </c>
      <c r="K15" s="230">
        <f>SUM(K14,K7)</f>
        <v>1492.23</v>
      </c>
      <c r="L15" s="174"/>
      <c r="M15" s="229">
        <f>SUM(M14,M7)</f>
        <v>29111.280000000002</v>
      </c>
      <c r="N15" s="230">
        <f>SUM(N14,N7)</f>
        <v>2205.4</v>
      </c>
      <c r="O15" s="231">
        <f>SUM(K15+N15+H15+E15)</f>
        <v>20741.03</v>
      </c>
    </row>
    <row r="16" spans="1:15" ht="15.75" thickBot="1" x14ac:dyDescent="0.3">
      <c r="A16" s="214"/>
      <c r="B16" s="232" t="s">
        <v>228</v>
      </c>
      <c r="C16" s="232"/>
      <c r="D16" s="282">
        <f t="shared" ref="D16" si="4">SUM(E16*$C$2)*1.1</f>
        <v>0</v>
      </c>
      <c r="E16" s="283"/>
      <c r="F16" s="232"/>
      <c r="G16" s="282">
        <f t="shared" ref="G16" si="5">SUM(H16*$C$2)*1.1</f>
        <v>0</v>
      </c>
      <c r="H16" s="283"/>
      <c r="I16" s="232"/>
      <c r="J16" s="282">
        <f t="shared" ref="J16" si="6">SUM(K16*$C$2)*1.1</f>
        <v>0</v>
      </c>
      <c r="K16" s="283"/>
      <c r="L16" s="232"/>
      <c r="M16" s="282">
        <f t="shared" ref="M16" si="7">SUM(N16*$C$2)*1.1</f>
        <v>0</v>
      </c>
      <c r="N16" s="283"/>
    </row>
    <row r="17" spans="1:16" ht="15.75" thickBot="1" x14ac:dyDescent="0.3">
      <c r="A17" s="214"/>
      <c r="B17" s="226" t="s">
        <v>227</v>
      </c>
      <c r="C17" s="227" t="s">
        <v>103</v>
      </c>
      <c r="D17" s="228">
        <f>SUM(D15:D16)</f>
        <v>77687.412000000011</v>
      </c>
      <c r="E17" s="228">
        <f>SUM(E15:E16)</f>
        <v>5885.41</v>
      </c>
      <c r="F17" s="227" t="s">
        <v>103</v>
      </c>
      <c r="G17" s="228">
        <f>SUM(G15:G16)</f>
        <v>147285.46800000002</v>
      </c>
      <c r="H17" s="228">
        <f>SUM(H15:H16)</f>
        <v>11157.989999999998</v>
      </c>
      <c r="I17" s="227" t="s">
        <v>103</v>
      </c>
      <c r="J17" s="228">
        <f>SUM(J15:J16)</f>
        <v>19697.436000000002</v>
      </c>
      <c r="K17" s="228">
        <f>SUM(K15:K16)</f>
        <v>1492.23</v>
      </c>
      <c r="L17" s="227" t="s">
        <v>103</v>
      </c>
      <c r="M17" s="228">
        <f>SUM(M15:M16)</f>
        <v>29111.280000000002</v>
      </c>
      <c r="N17" s="228">
        <f>SUM(N15:N16)</f>
        <v>2205.4</v>
      </c>
    </row>
    <row r="18" spans="1:16" x14ac:dyDescent="0.25">
      <c r="A18" s="214"/>
      <c r="B18" s="211" t="s">
        <v>229</v>
      </c>
      <c r="C18" s="174"/>
      <c r="D18" s="237">
        <f>SUM(E18*12)</f>
        <v>3725.2799999999997</v>
      </c>
      <c r="E18" s="238">
        <f>SUM(E7*0.06)</f>
        <v>310.44</v>
      </c>
      <c r="F18" s="174"/>
      <c r="G18" s="237">
        <f>SUM(H18*12)</f>
        <v>6699.866399999999</v>
      </c>
      <c r="H18" s="238">
        <f>SUM(H7*0.06)</f>
        <v>558.32219999999995</v>
      </c>
      <c r="I18" s="174"/>
      <c r="J18" s="237">
        <f>SUM(K18*12)</f>
        <v>1021.3056</v>
      </c>
      <c r="K18" s="238">
        <f>SUM(K7*0.06)</f>
        <v>85.108800000000002</v>
      </c>
      <c r="L18" s="174"/>
      <c r="M18" s="237">
        <f>SUM(N18*12)</f>
        <v>1396.08</v>
      </c>
      <c r="N18" s="238">
        <f>SUM(N7*0.06)</f>
        <v>116.33999999999999</v>
      </c>
    </row>
    <row r="19" spans="1:16" ht="15.75" thickBot="1" x14ac:dyDescent="0.3">
      <c r="A19" s="214"/>
      <c r="B19" s="215" t="s">
        <v>230</v>
      </c>
      <c r="C19" s="236"/>
      <c r="D19" s="234">
        <f>SUM(E19*$C$2)</f>
        <v>0</v>
      </c>
      <c r="E19" s="235"/>
      <c r="F19" s="236"/>
      <c r="G19" s="234">
        <f>SUM(H19*$C$2)</f>
        <v>0</v>
      </c>
      <c r="H19" s="235"/>
      <c r="I19" s="236"/>
      <c r="J19" s="234">
        <f>SUM(K19*$C$2)</f>
        <v>0</v>
      </c>
      <c r="K19" s="235"/>
      <c r="L19" s="236"/>
      <c r="M19" s="234">
        <f>SUM(N19*$C$2)</f>
        <v>0</v>
      </c>
      <c r="N19" s="235"/>
    </row>
    <row r="20" spans="1:16" ht="15.75" thickBot="1" x14ac:dyDescent="0.3">
      <c r="A20" s="214"/>
      <c r="B20" s="220"/>
      <c r="C20" s="227" t="s">
        <v>103</v>
      </c>
      <c r="D20" s="239">
        <f>SUM(D18:D19)</f>
        <v>3725.2799999999997</v>
      </c>
      <c r="E20" s="228">
        <f>SUM(E18:E19)</f>
        <v>310.44</v>
      </c>
      <c r="F20" s="227" t="s">
        <v>103</v>
      </c>
      <c r="G20" s="239">
        <f>SUM(G18:G19)</f>
        <v>6699.866399999999</v>
      </c>
      <c r="H20" s="228">
        <f>SUM(H18:H19)</f>
        <v>558.32219999999995</v>
      </c>
      <c r="I20" s="227" t="s">
        <v>103</v>
      </c>
      <c r="J20" s="239">
        <f>SUM(J18:J19)</f>
        <v>1021.3056</v>
      </c>
      <c r="K20" s="228">
        <f>SUM(K18:K19)</f>
        <v>85.108800000000002</v>
      </c>
      <c r="L20" s="227" t="s">
        <v>103</v>
      </c>
      <c r="M20" s="239">
        <f>SUM(M18:M19)</f>
        <v>1396.08</v>
      </c>
      <c r="N20" s="228">
        <f>SUM(N18:N19)</f>
        <v>116.33999999999999</v>
      </c>
      <c r="O20" s="231">
        <f>SUM(K20+N20+H20+E20)</f>
        <v>1070.211</v>
      </c>
    </row>
    <row r="21" spans="1:16" x14ac:dyDescent="0.25">
      <c r="A21" s="214"/>
      <c r="B21" s="211" t="s">
        <v>231</v>
      </c>
      <c r="C21" s="173"/>
      <c r="D21" s="240">
        <f>SUM(E21*1)*1.1</f>
        <v>0</v>
      </c>
      <c r="E21" s="241"/>
      <c r="F21" s="173"/>
      <c r="G21" s="240">
        <f>SUM(H21*1)*1.1</f>
        <v>0</v>
      </c>
      <c r="H21" s="241"/>
      <c r="I21" s="173"/>
      <c r="J21" s="240">
        <f>SUM(K21*1)*1.1</f>
        <v>330</v>
      </c>
      <c r="K21" s="241">
        <v>300</v>
      </c>
      <c r="L21" s="173"/>
      <c r="M21" s="240">
        <f>SUM(N21*1)*1.1</f>
        <v>0</v>
      </c>
      <c r="N21" s="241"/>
    </row>
    <row r="22" spans="1:16" ht="15.75" thickBot="1" x14ac:dyDescent="0.3">
      <c r="A22" s="214"/>
      <c r="B22" s="284" t="s">
        <v>248</v>
      </c>
      <c r="C22" s="285">
        <v>642016</v>
      </c>
      <c r="D22" s="242">
        <f>SUM(E22*2)*1.1</f>
        <v>0</v>
      </c>
      <c r="E22" s="243"/>
      <c r="F22" s="233"/>
      <c r="G22" s="242">
        <f>SUM(H22*2)*1.1</f>
        <v>0</v>
      </c>
      <c r="H22" s="243"/>
      <c r="I22" s="233" t="s">
        <v>232</v>
      </c>
      <c r="J22" s="242">
        <f>SUM(K22*2)*1.1</f>
        <v>1848.0000000000002</v>
      </c>
      <c r="K22" s="243">
        <v>840</v>
      </c>
      <c r="L22" s="233"/>
      <c r="M22" s="242">
        <f>SUM(N22*2)*1.1</f>
        <v>0</v>
      </c>
      <c r="N22" s="243"/>
    </row>
    <row r="23" spans="1:16" ht="15.75" thickBot="1" x14ac:dyDescent="0.3">
      <c r="A23" s="214"/>
      <c r="B23" s="220"/>
      <c r="C23" s="227" t="s">
        <v>103</v>
      </c>
      <c r="D23" s="244">
        <f>SUM(D21:D22)</f>
        <v>0</v>
      </c>
      <c r="E23" s="245">
        <f>SUM(E21:E22)</f>
        <v>0</v>
      </c>
      <c r="F23" s="227" t="s">
        <v>103</v>
      </c>
      <c r="G23" s="244">
        <f>SUM(G21:G22)</f>
        <v>0</v>
      </c>
      <c r="H23" s="245">
        <f>SUM(H21:H22)</f>
        <v>0</v>
      </c>
      <c r="I23" s="227" t="s">
        <v>103</v>
      </c>
      <c r="J23" s="244">
        <f>SUM(J21:J22)</f>
        <v>2178</v>
      </c>
      <c r="K23" s="245">
        <f>SUM(K21:K22)</f>
        <v>1140</v>
      </c>
      <c r="L23" s="227" t="s">
        <v>103</v>
      </c>
      <c r="M23" s="244">
        <f>SUM(M21:M22)</f>
        <v>0</v>
      </c>
      <c r="N23" s="245">
        <f>SUM(N21:N22)</f>
        <v>0</v>
      </c>
      <c r="O23" s="231">
        <f>SUM(K23+N23+H23+E23)</f>
        <v>1140</v>
      </c>
    </row>
    <row r="24" spans="1:16" ht="15.75" thickBot="1" x14ac:dyDescent="0.3">
      <c r="A24" s="214"/>
      <c r="B24" s="246" t="s">
        <v>233</v>
      </c>
      <c r="C24" s="227"/>
      <c r="D24" s="228">
        <f>SUM(D17,D20,D23)</f>
        <v>81412.69200000001</v>
      </c>
      <c r="E24" s="228">
        <f>SUM(E17,E20,E23)</f>
        <v>6195.8499999999995</v>
      </c>
      <c r="F24" s="227"/>
      <c r="G24" s="228">
        <f>SUM(G17,G20,G23)</f>
        <v>153985.33440000002</v>
      </c>
      <c r="H24" s="228">
        <f>SUM(H17,H20,H23)</f>
        <v>11716.312199999998</v>
      </c>
      <c r="I24" s="227"/>
      <c r="J24" s="228">
        <f>SUM(J17,J20,J23)</f>
        <v>22896.741600000001</v>
      </c>
      <c r="K24" s="228">
        <f>SUM(K17,K20,K23)</f>
        <v>2717.3388</v>
      </c>
      <c r="L24" s="227"/>
      <c r="M24" s="228">
        <f>SUM(M17,M20,M23)</f>
        <v>30507.360000000001</v>
      </c>
      <c r="N24" s="228">
        <f>SUM(N17,N20,N23)</f>
        <v>2321.7400000000002</v>
      </c>
      <c r="O24" s="231">
        <f>SUM(K24+N24+H24+E24)</f>
        <v>22951.240999999998</v>
      </c>
    </row>
    <row r="25" spans="1:16" ht="30.75" thickBot="1" x14ac:dyDescent="0.3">
      <c r="A25" s="214"/>
      <c r="B25" s="216"/>
      <c r="C25" s="247" t="s">
        <v>234</v>
      </c>
      <c r="D25" s="248"/>
      <c r="E25" s="249"/>
      <c r="F25" s="247" t="s">
        <v>234</v>
      </c>
      <c r="G25" s="248"/>
      <c r="H25" s="249"/>
      <c r="I25" s="247" t="s">
        <v>234</v>
      </c>
      <c r="J25" s="248"/>
      <c r="K25" s="249"/>
      <c r="L25" s="247" t="s">
        <v>234</v>
      </c>
      <c r="M25" s="248"/>
      <c r="N25" s="249"/>
    </row>
    <row r="26" spans="1:16" ht="15.75" thickBot="1" x14ac:dyDescent="0.3">
      <c r="A26" s="250"/>
      <c r="B26" s="204"/>
      <c r="C26" s="251" t="s">
        <v>103</v>
      </c>
      <c r="D26" s="252">
        <f>SUM(D24:D25)</f>
        <v>81412.69200000001</v>
      </c>
      <c r="E26" s="253">
        <f>SUM(E24-E23)*12+E23</f>
        <v>74350.2</v>
      </c>
      <c r="F26" s="251" t="s">
        <v>103</v>
      </c>
      <c r="G26" s="252">
        <f>SUM(G24:G25)</f>
        <v>153985.33440000002</v>
      </c>
      <c r="H26" s="253">
        <f>SUM(H24-H23)*12+H23</f>
        <v>140595.74639999997</v>
      </c>
      <c r="I26" s="251" t="s">
        <v>103</v>
      </c>
      <c r="J26" s="252">
        <f>SUM(J24:J25)</f>
        <v>22896.741600000001</v>
      </c>
      <c r="K26" s="253">
        <f>SUM(K24-K23)*12+K23</f>
        <v>20068.065600000002</v>
      </c>
      <c r="L26" s="251" t="s">
        <v>103</v>
      </c>
      <c r="M26" s="252">
        <f>SUM(M24:M25)</f>
        <v>30507.360000000001</v>
      </c>
      <c r="N26" s="253">
        <f>SUM(N24-N23)*12+N23</f>
        <v>27860.880000000005</v>
      </c>
      <c r="O26" s="231">
        <f>SUM(J26+M26+G26+D26)</f>
        <v>288802.12800000003</v>
      </c>
      <c r="P26" s="231">
        <f>SUM(O15+O20)*12+O23</f>
        <v>262874.89199999999</v>
      </c>
    </row>
    <row r="27" spans="1:16" ht="15.75" thickBot="1" x14ac:dyDescent="0.3">
      <c r="A27" s="254"/>
      <c r="B27" s="254"/>
      <c r="C27" s="255"/>
      <c r="D27" s="256">
        <f>SUM(E5*12)*0.1</f>
        <v>5555.5560000000005</v>
      </c>
      <c r="E27" s="257">
        <f>SUM(D26-E26)</f>
        <v>7062.4920000000129</v>
      </c>
      <c r="F27" s="255"/>
      <c r="G27" s="256">
        <f>SUM(H5*12)*0.1</f>
        <v>9850.6920000000009</v>
      </c>
      <c r="H27" s="257">
        <f>SUM(G26-H26)</f>
        <v>13389.588000000047</v>
      </c>
      <c r="I27" s="255"/>
      <c r="J27" s="256">
        <f>SUM(K5*12)*0.1</f>
        <v>1526.076</v>
      </c>
      <c r="K27" s="257">
        <f>SUM(J26-K26)</f>
        <v>2828.6759999999995</v>
      </c>
      <c r="L27" s="255"/>
      <c r="M27" s="256">
        <f>SUM(N5*12)*0.1</f>
        <v>1750.8000000000002</v>
      </c>
      <c r="N27" s="257">
        <f>SUM(M26-N26)</f>
        <v>2646.4799999999959</v>
      </c>
      <c r="O27" s="231">
        <f>SUM(J27+M27+G27+D27)</f>
        <v>18683.124000000003</v>
      </c>
      <c r="P27" s="231">
        <f>SUM(O26-P26)</f>
        <v>25927.236000000034</v>
      </c>
    </row>
    <row r="28" spans="1:16" ht="15.75" thickBot="1" x14ac:dyDescent="0.3">
      <c r="C28" s="258" t="s">
        <v>235</v>
      </c>
      <c r="D28" s="3" t="s">
        <v>236</v>
      </c>
      <c r="E28" s="259" t="s">
        <v>237</v>
      </c>
      <c r="F28" s="258" t="s">
        <v>235</v>
      </c>
      <c r="G28" s="3" t="s">
        <v>236</v>
      </c>
      <c r="H28" s="206" t="s">
        <v>237</v>
      </c>
      <c r="I28" s="258" t="s">
        <v>235</v>
      </c>
      <c r="J28" s="3" t="s">
        <v>236</v>
      </c>
      <c r="K28" s="259" t="s">
        <v>237</v>
      </c>
      <c r="L28" s="258" t="s">
        <v>235</v>
      </c>
      <c r="M28" s="3" t="s">
        <v>236</v>
      </c>
      <c r="N28" s="206" t="s">
        <v>237</v>
      </c>
    </row>
    <row r="29" spans="1:16" x14ac:dyDescent="0.25">
      <c r="A29" s="260" t="s">
        <v>238</v>
      </c>
      <c r="B29" s="261"/>
      <c r="C29" s="262">
        <v>81416</v>
      </c>
      <c r="D29" s="263">
        <f>SUM(D26)</f>
        <v>81412.69200000001</v>
      </c>
      <c r="E29" s="264">
        <f>SUM(D26-D18)</f>
        <v>77687.412000000011</v>
      </c>
      <c r="F29" s="262">
        <v>153987</v>
      </c>
      <c r="G29" s="263">
        <f>SUM(G26)</f>
        <v>153985.33440000002</v>
      </c>
      <c r="H29" s="264">
        <f>SUM(G26-G18)</f>
        <v>147285.46800000002</v>
      </c>
      <c r="I29" s="262">
        <v>21050</v>
      </c>
      <c r="J29" s="263">
        <f>SUM(J26)</f>
        <v>22896.741600000001</v>
      </c>
      <c r="K29" s="264">
        <f>SUM(J26-J18)</f>
        <v>21875.436000000002</v>
      </c>
      <c r="L29" s="262">
        <v>23827</v>
      </c>
      <c r="M29" s="263">
        <f>SUM(M26)</f>
        <v>30507.360000000001</v>
      </c>
      <c r="N29" s="264">
        <f>SUM(M26-M18)</f>
        <v>29111.279999999999</v>
      </c>
    </row>
    <row r="30" spans="1:16" x14ac:dyDescent="0.25">
      <c r="A30" s="265" t="s">
        <v>239</v>
      </c>
      <c r="B30" s="266"/>
      <c r="C30" s="267">
        <v>28454</v>
      </c>
      <c r="D30" s="268">
        <f>SUM(D29)*0.3495</f>
        <v>28453.735854000002</v>
      </c>
      <c r="E30" s="269">
        <f>SUM(E29)*0.3495</f>
        <v>27151.750494000004</v>
      </c>
      <c r="F30" s="267">
        <v>53818</v>
      </c>
      <c r="G30" s="268">
        <f>SUM(G29)*0.3495</f>
        <v>53817.874372800004</v>
      </c>
      <c r="H30" s="269">
        <f>SUM(H29)*0.3495</f>
        <v>51476.271066000001</v>
      </c>
      <c r="I30" s="267">
        <v>7355</v>
      </c>
      <c r="J30" s="268">
        <f>SUM(J29)*0.3495</f>
        <v>8002.4111892000001</v>
      </c>
      <c r="K30" s="269">
        <f>SUM(K29)*0.3495</f>
        <v>7645.4648820000002</v>
      </c>
      <c r="L30" s="267">
        <v>8328</v>
      </c>
      <c r="M30" s="268">
        <f>SUM(M29)*0.3495</f>
        <v>10662.322319999999</v>
      </c>
      <c r="N30" s="269">
        <f>SUM(N29)*0.3495</f>
        <v>10174.39236</v>
      </c>
    </row>
    <row r="31" spans="1:16" ht="15.75" thickBot="1" x14ac:dyDescent="0.3">
      <c r="A31" s="270" t="s">
        <v>240</v>
      </c>
      <c r="B31" s="271"/>
      <c r="C31" s="272">
        <f t="shared" ref="C31:L31" si="8">SUM(C29:C30)</f>
        <v>109870</v>
      </c>
      <c r="D31" s="273">
        <f>SUM(D29:D30)</f>
        <v>109866.42785400001</v>
      </c>
      <c r="E31" s="274">
        <f>SUM(E29:E30)</f>
        <v>104839.16249400002</v>
      </c>
      <c r="F31" s="272">
        <f t="shared" si="8"/>
        <v>207805</v>
      </c>
      <c r="G31" s="273">
        <f t="shared" ref="G31:H31" si="9">SUM(G29:G30)</f>
        <v>207803.20877280002</v>
      </c>
      <c r="H31" s="274">
        <f t="shared" si="9"/>
        <v>198761.73906600004</v>
      </c>
      <c r="I31" s="272">
        <f t="shared" si="8"/>
        <v>28405</v>
      </c>
      <c r="J31" s="273">
        <f t="shared" ref="J31:K31" si="10">SUM(J29:J30)</f>
        <v>30899.152789200001</v>
      </c>
      <c r="K31" s="274">
        <f t="shared" si="10"/>
        <v>29520.900882000002</v>
      </c>
      <c r="L31" s="272">
        <f t="shared" si="8"/>
        <v>32155</v>
      </c>
      <c r="M31" s="273">
        <f t="shared" ref="M31:N31" si="11">SUM(M29:M30)</f>
        <v>41169.68232</v>
      </c>
      <c r="N31" s="274">
        <f t="shared" si="11"/>
        <v>39285.672359999997</v>
      </c>
    </row>
    <row r="32" spans="1:16" x14ac:dyDescent="0.25">
      <c r="A32" s="193" t="s">
        <v>241</v>
      </c>
      <c r="D32" s="275">
        <f>SUM(C31-D31)</f>
        <v>3.572145999991335</v>
      </c>
      <c r="E32" s="275">
        <f>SUM(C31-E31)</f>
        <v>5030.8375059999817</v>
      </c>
      <c r="G32" s="275">
        <f>SUM(F31-G31)</f>
        <v>1.7912271999812219</v>
      </c>
      <c r="H32" s="275">
        <f>SUM(F31-H31)</f>
        <v>9043.2609339999617</v>
      </c>
      <c r="J32" s="275">
        <f>SUM(I31-J31)</f>
        <v>-2494.1527892000013</v>
      </c>
      <c r="K32" s="275">
        <f>SUM(I31-K31)</f>
        <v>-1115.9008820000017</v>
      </c>
      <c r="M32" s="275">
        <f>SUM(L31-M31)</f>
        <v>-9014.6823199999999</v>
      </c>
      <c r="N32" s="275">
        <f>SUM(L31-N31)</f>
        <v>-7130.6723599999968</v>
      </c>
    </row>
    <row r="33" spans="1:13" x14ac:dyDescent="0.25">
      <c r="A33" s="231">
        <f>SUM(C31+F31)</f>
        <v>317675</v>
      </c>
      <c r="F33" t="s">
        <v>166</v>
      </c>
    </row>
    <row r="34" spans="1:13" x14ac:dyDescent="0.25">
      <c r="C34" s="276"/>
      <c r="D34" s="277"/>
      <c r="E34" s="277"/>
      <c r="F34" t="s">
        <v>242</v>
      </c>
      <c r="G34">
        <f>SUM(G33*34.95%)</f>
        <v>0</v>
      </c>
    </row>
    <row r="35" spans="1:13" x14ac:dyDescent="0.25">
      <c r="F35" t="s">
        <v>243</v>
      </c>
      <c r="G35">
        <f>SUM(G33:G34)</f>
        <v>0</v>
      </c>
    </row>
    <row r="36" spans="1:13" x14ac:dyDescent="0.25">
      <c r="C36" s="5">
        <v>611</v>
      </c>
      <c r="D36" s="231">
        <f>ROUND(D7+D19,0)</f>
        <v>68297</v>
      </c>
      <c r="F36" s="5">
        <v>611</v>
      </c>
      <c r="G36" s="231">
        <f>ROUND(G7+G19,0)</f>
        <v>122831</v>
      </c>
      <c r="I36" s="5">
        <v>611</v>
      </c>
      <c r="J36" s="231">
        <f>ROUND(J7+J19,0)</f>
        <v>18724</v>
      </c>
      <c r="L36" s="5">
        <v>611</v>
      </c>
      <c r="M36" s="231">
        <f>ROUND(M7+M19,0)</f>
        <v>25595</v>
      </c>
    </row>
    <row r="37" spans="1:13" x14ac:dyDescent="0.25">
      <c r="C37" s="8">
        <v>612001</v>
      </c>
      <c r="D37" s="231">
        <f>ROUND(D12,0)</f>
        <v>1967</v>
      </c>
      <c r="F37" s="8">
        <v>612001</v>
      </c>
      <c r="G37" s="231">
        <f>ROUND(G12,0)</f>
        <v>2567</v>
      </c>
      <c r="I37" s="8">
        <v>612001</v>
      </c>
      <c r="J37" s="231">
        <f>ROUND(J12,0)</f>
        <v>348</v>
      </c>
      <c r="L37" s="8">
        <v>612001</v>
      </c>
      <c r="M37" s="231">
        <f>ROUND(M12,0)</f>
        <v>2838</v>
      </c>
    </row>
    <row r="38" spans="1:13" x14ac:dyDescent="0.25">
      <c r="C38" s="8">
        <v>612002</v>
      </c>
      <c r="D38" s="231">
        <f>ROUND(D14+D16-D12,0)</f>
        <v>7424</v>
      </c>
      <c r="F38" s="8">
        <v>612002</v>
      </c>
      <c r="G38" s="231">
        <f>ROUND(G14+G16-G12,0)</f>
        <v>21887</v>
      </c>
      <c r="I38" s="8">
        <v>612002</v>
      </c>
      <c r="J38" s="231">
        <f>ROUND(J14+J16-J12,0)</f>
        <v>625</v>
      </c>
      <c r="L38" s="8">
        <v>612002</v>
      </c>
      <c r="M38" s="231">
        <f>ROUND(M14+M16-M12,0)</f>
        <v>678</v>
      </c>
    </row>
    <row r="39" spans="1:13" x14ac:dyDescent="0.25">
      <c r="C39" s="8">
        <v>614</v>
      </c>
      <c r="D39" s="231">
        <f>ROUND(D18+D21,0)</f>
        <v>3725</v>
      </c>
      <c r="F39" s="8">
        <v>614</v>
      </c>
      <c r="G39" s="231">
        <f>ROUND(G18+G21,0)</f>
        <v>6700</v>
      </c>
      <c r="I39" s="8">
        <v>614</v>
      </c>
      <c r="J39" s="231">
        <f>ROUND(J18+J21,0)</f>
        <v>1351</v>
      </c>
      <c r="L39" s="8">
        <v>614</v>
      </c>
      <c r="M39" s="231">
        <f>ROUND(M18+M21,0)</f>
        <v>1396</v>
      </c>
    </row>
    <row r="40" spans="1:13" x14ac:dyDescent="0.25">
      <c r="C40" s="8"/>
      <c r="F40" s="8"/>
      <c r="I40" s="8"/>
      <c r="L40" s="8"/>
    </row>
    <row r="41" spans="1:13" x14ac:dyDescent="0.25">
      <c r="C41" s="11">
        <v>616</v>
      </c>
      <c r="F41" s="11">
        <v>616</v>
      </c>
      <c r="I41" s="11">
        <v>616</v>
      </c>
      <c r="L41" s="11">
        <v>616</v>
      </c>
    </row>
    <row r="42" spans="1:13" x14ac:dyDescent="0.25">
      <c r="D42" s="231">
        <f>SUM(D36:D41)</f>
        <v>81413</v>
      </c>
      <c r="G42" s="231">
        <f>SUM(G36:G41)</f>
        <v>153985</v>
      </c>
      <c r="J42" s="231">
        <f>SUM(J36:J41)</f>
        <v>21048</v>
      </c>
      <c r="M42" s="231">
        <f>SUM(M36:M41)</f>
        <v>30507</v>
      </c>
    </row>
    <row r="43" spans="1:13" x14ac:dyDescent="0.25">
      <c r="C43" s="286">
        <v>642016</v>
      </c>
      <c r="D43" s="287">
        <f>ROUND(D22,0)*1.3495</f>
        <v>0</v>
      </c>
      <c r="F43" s="286">
        <v>642016</v>
      </c>
      <c r="G43" s="287">
        <f>ROUND(G22,0)*1.3495</f>
        <v>0</v>
      </c>
      <c r="I43" s="286">
        <v>642016</v>
      </c>
      <c r="J43" s="287">
        <f>ROUND(J22,0)*1.3495</f>
        <v>2493.8759999999997</v>
      </c>
      <c r="L43" s="286">
        <v>642016</v>
      </c>
      <c r="M43" s="287">
        <f>ROUND(M22,0)*1.3495</f>
        <v>0</v>
      </c>
    </row>
    <row r="44" spans="1:13" x14ac:dyDescent="0.25">
      <c r="B44" s="278" t="s">
        <v>244</v>
      </c>
      <c r="D44" s="73" t="s">
        <v>236</v>
      </c>
      <c r="E44" s="73" t="s">
        <v>237</v>
      </c>
    </row>
    <row r="45" spans="1:13" x14ac:dyDescent="0.25">
      <c r="B45" t="s">
        <v>245</v>
      </c>
      <c r="C45" s="276">
        <v>372636</v>
      </c>
      <c r="D45" s="277">
        <f>SUM($C$45-D31-G31)</f>
        <v>54966.363373199973</v>
      </c>
      <c r="E45" s="277">
        <f>SUM($C$45-E31-H31)</f>
        <v>69035.098439999914</v>
      </c>
    </row>
    <row r="46" spans="1:13" x14ac:dyDescent="0.25">
      <c r="B46" t="s">
        <v>246</v>
      </c>
      <c r="C46" s="279">
        <f>SUM(C45/1.3495)</f>
        <v>276128.93664320122</v>
      </c>
      <c r="D46" s="277">
        <f>SUM($C$46-D29-G29)</f>
        <v>40730.910243201186</v>
      </c>
      <c r="E46" s="277">
        <f>SUM($C$46-E29-H29)</f>
        <v>51156.056643201184</v>
      </c>
    </row>
    <row r="48" spans="1:13" x14ac:dyDescent="0.25">
      <c r="B48" s="278"/>
      <c r="D48" s="280"/>
    </row>
    <row r="49" spans="3:5" x14ac:dyDescent="0.25">
      <c r="C49" s="67"/>
      <c r="D49" s="281"/>
    </row>
    <row r="50" spans="3:5" x14ac:dyDescent="0.25">
      <c r="C50" s="67"/>
      <c r="D50" s="281"/>
      <c r="E50" s="231"/>
    </row>
    <row r="51" spans="3:5" x14ac:dyDescent="0.25">
      <c r="C51" s="67"/>
      <c r="D51" s="281"/>
      <c r="E51" s="231"/>
    </row>
    <row r="52" spans="3:5" x14ac:dyDescent="0.25">
      <c r="C52" s="67"/>
      <c r="D52" s="281"/>
      <c r="E52" s="231"/>
    </row>
    <row r="53" spans="3:5" x14ac:dyDescent="0.25">
      <c r="D53" s="28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52"/>
  <sheetViews>
    <sheetView topLeftCell="A212" zoomScale="40" zoomScaleNormal="40" workbookViewId="0">
      <selection sqref="A1:H252"/>
    </sheetView>
  </sheetViews>
  <sheetFormatPr defaultRowHeight="15" x14ac:dyDescent="0.25"/>
  <cols>
    <col min="1" max="1" width="12.7109375" customWidth="1"/>
    <col min="2" max="2" width="45.7109375" customWidth="1"/>
    <col min="3" max="13" width="12.7109375" customWidth="1"/>
    <col min="14" max="16" width="11.7109375" customWidth="1"/>
    <col min="17" max="17" width="45.7109375" customWidth="1"/>
    <col min="18" max="25" width="12.7109375" customWidth="1"/>
    <col min="26" max="26" width="11.140625" customWidth="1"/>
  </cols>
  <sheetData>
    <row r="1" spans="1:20" ht="15.75" x14ac:dyDescent="0.25">
      <c r="A1" s="293" t="s">
        <v>259</v>
      </c>
      <c r="B1" s="294" t="s">
        <v>260</v>
      </c>
      <c r="C1" s="295"/>
      <c r="D1" s="295"/>
      <c r="E1" s="295"/>
      <c r="F1" s="295"/>
      <c r="G1" s="295"/>
      <c r="H1" s="295"/>
      <c r="I1" s="295"/>
      <c r="J1" s="295"/>
    </row>
    <row r="2" spans="1:20" ht="15.75" x14ac:dyDescent="0.25">
      <c r="A2" s="293" t="s">
        <v>261</v>
      </c>
      <c r="B2" s="296">
        <v>37811169</v>
      </c>
      <c r="C2" s="295"/>
      <c r="D2" s="295"/>
      <c r="E2" s="295"/>
      <c r="F2" s="295"/>
      <c r="G2" s="295"/>
      <c r="H2" s="295"/>
      <c r="I2" s="295"/>
      <c r="J2" s="295"/>
    </row>
    <row r="3" spans="1:20" ht="15.75" x14ac:dyDescent="0.25">
      <c r="A3" s="293" t="s">
        <v>262</v>
      </c>
      <c r="B3" s="295" t="s">
        <v>263</v>
      </c>
      <c r="C3" s="295"/>
      <c r="D3" s="295"/>
      <c r="E3" s="295"/>
      <c r="F3" s="295"/>
      <c r="G3" s="295"/>
      <c r="H3" s="295"/>
      <c r="I3" s="295"/>
      <c r="J3" s="295"/>
      <c r="O3" s="352"/>
    </row>
    <row r="4" spans="1:20" ht="15.75" customHeight="1" x14ac:dyDescent="0.25">
      <c r="A4" s="385" t="s">
        <v>300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20" ht="16.5" thickBot="1" x14ac:dyDescent="0.3">
      <c r="A5" s="302" t="s">
        <v>389</v>
      </c>
      <c r="B5" s="302"/>
      <c r="C5" s="302"/>
      <c r="D5" s="302"/>
      <c r="E5" s="302"/>
      <c r="F5" s="197"/>
      <c r="G5" s="191"/>
      <c r="I5" s="197"/>
      <c r="J5" s="302"/>
      <c r="K5" s="191"/>
      <c r="L5" s="197"/>
      <c r="O5" s="197"/>
    </row>
    <row r="6" spans="1:20" ht="45.75" thickBot="1" x14ac:dyDescent="0.3">
      <c r="A6" s="70"/>
      <c r="B6" s="57" t="s">
        <v>1</v>
      </c>
      <c r="C6" s="303" t="s">
        <v>390</v>
      </c>
      <c r="D6" s="303" t="s">
        <v>391</v>
      </c>
      <c r="E6" s="303"/>
    </row>
    <row r="7" spans="1:20" ht="15.75" thickBot="1" x14ac:dyDescent="0.3">
      <c r="A7" s="71"/>
      <c r="B7" s="72"/>
      <c r="C7" s="305" t="s">
        <v>2</v>
      </c>
      <c r="D7" s="305" t="s">
        <v>2</v>
      </c>
      <c r="E7" s="305" t="s">
        <v>2</v>
      </c>
    </row>
    <row r="8" spans="1:20" x14ac:dyDescent="0.25">
      <c r="A8" s="5">
        <v>611</v>
      </c>
      <c r="B8" s="6" t="s">
        <v>3</v>
      </c>
      <c r="C8" s="49"/>
      <c r="D8" s="49"/>
      <c r="E8" s="49"/>
    </row>
    <row r="9" spans="1:20" x14ac:dyDescent="0.25">
      <c r="A9" s="8">
        <v>612001</v>
      </c>
      <c r="B9" s="9" t="s">
        <v>4</v>
      </c>
      <c r="C9" s="43"/>
      <c r="D9" s="43"/>
      <c r="E9" s="43"/>
    </row>
    <row r="10" spans="1:20" x14ac:dyDescent="0.25">
      <c r="A10" s="8">
        <v>612002</v>
      </c>
      <c r="B10" s="9" t="s">
        <v>5</v>
      </c>
      <c r="C10" s="43"/>
      <c r="D10" s="43"/>
      <c r="E10" s="43"/>
    </row>
    <row r="11" spans="1:20" x14ac:dyDescent="0.25">
      <c r="A11" s="8">
        <v>614</v>
      </c>
      <c r="B11" s="9" t="s">
        <v>6</v>
      </c>
      <c r="C11" s="43"/>
      <c r="D11" s="43"/>
      <c r="E11" s="43"/>
    </row>
    <row r="12" spans="1:20" x14ac:dyDescent="0.25">
      <c r="A12" s="8"/>
      <c r="B12" s="9" t="s">
        <v>7</v>
      </c>
      <c r="C12" s="43"/>
      <c r="D12" s="43"/>
      <c r="E12" s="43"/>
    </row>
    <row r="13" spans="1:20" ht="15.75" thickBot="1" x14ac:dyDescent="0.3">
      <c r="A13" s="11">
        <v>616</v>
      </c>
      <c r="B13" s="12" t="s">
        <v>8</v>
      </c>
      <c r="C13" s="306"/>
      <c r="D13" s="306"/>
      <c r="E13" s="306"/>
    </row>
    <row r="14" spans="1:20" ht="15.75" thickBot="1" x14ac:dyDescent="0.3">
      <c r="A14" s="14">
        <v>610</v>
      </c>
      <c r="B14" s="15" t="s">
        <v>9</v>
      </c>
      <c r="C14" s="307">
        <f>SUM(C8:C13)</f>
        <v>0</v>
      </c>
      <c r="D14" s="307">
        <f t="shared" ref="D14:E14" si="0">SUM(D8:D13)</f>
        <v>0</v>
      </c>
      <c r="E14" s="307">
        <f t="shared" si="0"/>
        <v>0</v>
      </c>
      <c r="F14" s="55"/>
      <c r="G14" s="55"/>
      <c r="H14" s="55"/>
    </row>
    <row r="15" spans="1:20" x14ac:dyDescent="0.25">
      <c r="A15" s="5">
        <v>621</v>
      </c>
      <c r="B15" s="6" t="s">
        <v>10</v>
      </c>
      <c r="C15" s="43"/>
      <c r="D15" s="43"/>
      <c r="E15" s="43"/>
      <c r="F15" s="190"/>
      <c r="G15" s="190"/>
      <c r="H15" s="190"/>
      <c r="I15" s="58">
        <v>0.05</v>
      </c>
      <c r="J15" s="60">
        <f t="shared" ref="J15:K22" si="1">ROUND(C$14*$I15,0)</f>
        <v>0</v>
      </c>
      <c r="K15" s="60">
        <f t="shared" si="1"/>
        <v>0</v>
      </c>
      <c r="L15" s="60">
        <f t="shared" ref="L15:T22" si="2">ROUND(I$14*$I15,0)</f>
        <v>0</v>
      </c>
      <c r="M15" s="60">
        <f t="shared" si="2"/>
        <v>0</v>
      </c>
      <c r="N15" s="60">
        <f t="shared" si="2"/>
        <v>0</v>
      </c>
      <c r="O15" s="60">
        <f t="shared" si="2"/>
        <v>0</v>
      </c>
      <c r="P15" s="60">
        <f t="shared" si="2"/>
        <v>0</v>
      </c>
      <c r="Q15" s="60">
        <f t="shared" si="2"/>
        <v>0</v>
      </c>
      <c r="R15" s="60">
        <f t="shared" si="2"/>
        <v>0</v>
      </c>
      <c r="S15" s="60">
        <f t="shared" si="2"/>
        <v>0</v>
      </c>
      <c r="T15" s="60">
        <f t="shared" si="2"/>
        <v>0</v>
      </c>
    </row>
    <row r="16" spans="1:20" x14ac:dyDescent="0.25">
      <c r="A16" s="8">
        <v>623</v>
      </c>
      <c r="B16" s="9" t="s">
        <v>11</v>
      </c>
      <c r="C16" s="43"/>
      <c r="D16" s="43"/>
      <c r="E16" s="43"/>
      <c r="F16" s="190"/>
      <c r="G16" s="190"/>
      <c r="H16" s="190"/>
      <c r="I16" s="58">
        <v>0.05</v>
      </c>
      <c r="J16" s="60">
        <f t="shared" si="1"/>
        <v>0</v>
      </c>
      <c r="K16" s="60">
        <f t="shared" si="1"/>
        <v>0</v>
      </c>
      <c r="L16" s="60">
        <f t="shared" si="2"/>
        <v>0</v>
      </c>
      <c r="M16" s="60">
        <f t="shared" si="2"/>
        <v>0</v>
      </c>
      <c r="N16" s="60">
        <f t="shared" si="2"/>
        <v>0</v>
      </c>
      <c r="O16" s="60">
        <f t="shared" si="2"/>
        <v>0</v>
      </c>
      <c r="P16" s="60">
        <f t="shared" si="2"/>
        <v>0</v>
      </c>
      <c r="Q16" s="60">
        <f t="shared" si="2"/>
        <v>0</v>
      </c>
      <c r="R16" s="60">
        <f t="shared" si="2"/>
        <v>0</v>
      </c>
      <c r="S16" s="60">
        <f t="shared" si="2"/>
        <v>0</v>
      </c>
      <c r="T16" s="60">
        <f t="shared" si="2"/>
        <v>0</v>
      </c>
    </row>
    <row r="17" spans="1:20" x14ac:dyDescent="0.25">
      <c r="A17" s="8">
        <v>625001</v>
      </c>
      <c r="B17" s="9" t="s">
        <v>12</v>
      </c>
      <c r="C17" s="43"/>
      <c r="D17" s="43"/>
      <c r="E17" s="43"/>
      <c r="F17" s="190"/>
      <c r="G17" s="190"/>
      <c r="H17" s="190"/>
      <c r="I17" s="58">
        <v>1.4E-2</v>
      </c>
      <c r="J17" s="60">
        <f t="shared" si="1"/>
        <v>0</v>
      </c>
      <c r="K17" s="60">
        <f t="shared" si="1"/>
        <v>0</v>
      </c>
      <c r="L17" s="60">
        <f t="shared" si="2"/>
        <v>0</v>
      </c>
      <c r="M17" s="60">
        <f t="shared" si="2"/>
        <v>0</v>
      </c>
      <c r="N17" s="60">
        <f t="shared" si="2"/>
        <v>0</v>
      </c>
      <c r="O17" s="60">
        <f t="shared" si="2"/>
        <v>0</v>
      </c>
      <c r="P17" s="60">
        <f t="shared" si="2"/>
        <v>0</v>
      </c>
      <c r="Q17" s="60">
        <f t="shared" si="2"/>
        <v>0</v>
      </c>
      <c r="R17" s="60">
        <f t="shared" si="2"/>
        <v>0</v>
      </c>
      <c r="S17" s="60">
        <f t="shared" si="2"/>
        <v>0</v>
      </c>
      <c r="T17" s="60">
        <f t="shared" si="2"/>
        <v>0</v>
      </c>
    </row>
    <row r="18" spans="1:20" x14ac:dyDescent="0.25">
      <c r="A18" s="8">
        <v>625002</v>
      </c>
      <c r="B18" s="9" t="s">
        <v>13</v>
      </c>
      <c r="C18" s="43"/>
      <c r="D18" s="43"/>
      <c r="E18" s="43"/>
      <c r="F18" s="190"/>
      <c r="G18" s="190"/>
      <c r="H18" s="190"/>
      <c r="I18" s="58">
        <v>0.14000000000000001</v>
      </c>
      <c r="J18" s="60">
        <f t="shared" si="1"/>
        <v>0</v>
      </c>
      <c r="K18" s="60">
        <f t="shared" si="1"/>
        <v>0</v>
      </c>
      <c r="L18" s="60">
        <f t="shared" si="2"/>
        <v>0</v>
      </c>
      <c r="M18" s="60">
        <f t="shared" si="2"/>
        <v>0</v>
      </c>
      <c r="N18" s="60">
        <f t="shared" si="2"/>
        <v>0</v>
      </c>
      <c r="O18" s="60">
        <f t="shared" si="2"/>
        <v>0</v>
      </c>
      <c r="P18" s="60">
        <f t="shared" si="2"/>
        <v>0</v>
      </c>
      <c r="Q18" s="60">
        <f t="shared" si="2"/>
        <v>0</v>
      </c>
      <c r="R18" s="60">
        <f t="shared" si="2"/>
        <v>0</v>
      </c>
      <c r="S18" s="60">
        <f t="shared" si="2"/>
        <v>0</v>
      </c>
      <c r="T18" s="60">
        <f t="shared" si="2"/>
        <v>0</v>
      </c>
    </row>
    <row r="19" spans="1:20" x14ac:dyDescent="0.25">
      <c r="A19" s="8">
        <v>625003</v>
      </c>
      <c r="B19" s="9" t="s">
        <v>14</v>
      </c>
      <c r="C19" s="43"/>
      <c r="D19" s="43"/>
      <c r="E19" s="43"/>
      <c r="F19" s="190"/>
      <c r="G19" s="190"/>
      <c r="H19" s="190"/>
      <c r="I19" s="58">
        <v>8.0000000000000002E-3</v>
      </c>
      <c r="J19" s="60">
        <f t="shared" si="1"/>
        <v>0</v>
      </c>
      <c r="K19" s="60">
        <f t="shared" si="1"/>
        <v>0</v>
      </c>
      <c r="L19" s="60">
        <f t="shared" si="2"/>
        <v>0</v>
      </c>
      <c r="M19" s="60">
        <f t="shared" si="2"/>
        <v>0</v>
      </c>
      <c r="N19" s="60">
        <f t="shared" si="2"/>
        <v>0</v>
      </c>
      <c r="O19" s="60">
        <f t="shared" si="2"/>
        <v>0</v>
      </c>
      <c r="P19" s="60">
        <f t="shared" si="2"/>
        <v>0</v>
      </c>
      <c r="Q19" s="60">
        <f t="shared" si="2"/>
        <v>0</v>
      </c>
      <c r="R19" s="60">
        <f t="shared" si="2"/>
        <v>0</v>
      </c>
      <c r="S19" s="60">
        <f t="shared" si="2"/>
        <v>0</v>
      </c>
      <c r="T19" s="60">
        <f t="shared" si="2"/>
        <v>0</v>
      </c>
    </row>
    <row r="20" spans="1:20" x14ac:dyDescent="0.25">
      <c r="A20" s="8">
        <v>625004</v>
      </c>
      <c r="B20" s="9" t="s">
        <v>15</v>
      </c>
      <c r="C20" s="43"/>
      <c r="D20" s="43"/>
      <c r="E20" s="43"/>
      <c r="F20" s="190"/>
      <c r="G20" s="190"/>
      <c r="H20" s="190"/>
      <c r="I20" s="58">
        <v>0.03</v>
      </c>
      <c r="J20" s="60">
        <f t="shared" si="1"/>
        <v>0</v>
      </c>
      <c r="K20" s="60">
        <f t="shared" si="1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</row>
    <row r="21" spans="1:20" x14ac:dyDescent="0.25">
      <c r="A21" s="8">
        <v>625005</v>
      </c>
      <c r="B21" s="9" t="s">
        <v>16</v>
      </c>
      <c r="C21" s="43"/>
      <c r="D21" s="43"/>
      <c r="E21" s="43"/>
      <c r="F21" s="190"/>
      <c r="G21" s="190"/>
      <c r="H21" s="190"/>
      <c r="I21" s="58">
        <v>0.01</v>
      </c>
      <c r="J21" s="60">
        <f t="shared" si="1"/>
        <v>0</v>
      </c>
      <c r="K21" s="60">
        <f t="shared" si="1"/>
        <v>0</v>
      </c>
      <c r="L21" s="60">
        <f t="shared" si="2"/>
        <v>0</v>
      </c>
      <c r="M21" s="60">
        <f t="shared" si="2"/>
        <v>0</v>
      </c>
      <c r="N21" s="60">
        <f t="shared" si="2"/>
        <v>0</v>
      </c>
      <c r="O21" s="60">
        <f t="shared" si="2"/>
        <v>0</v>
      </c>
      <c r="P21" s="60">
        <f t="shared" si="2"/>
        <v>0</v>
      </c>
      <c r="Q21" s="60">
        <f t="shared" si="2"/>
        <v>0</v>
      </c>
      <c r="R21" s="60">
        <f t="shared" si="2"/>
        <v>0</v>
      </c>
      <c r="S21" s="60">
        <f t="shared" si="2"/>
        <v>0</v>
      </c>
      <c r="T21" s="60">
        <f t="shared" si="2"/>
        <v>0</v>
      </c>
    </row>
    <row r="22" spans="1:20" x14ac:dyDescent="0.25">
      <c r="A22" s="11">
        <v>625007</v>
      </c>
      <c r="B22" s="12" t="s">
        <v>17</v>
      </c>
      <c r="C22" s="43"/>
      <c r="D22" s="43"/>
      <c r="E22" s="43"/>
      <c r="F22" s="190"/>
      <c r="G22" s="190"/>
      <c r="H22" s="190"/>
      <c r="I22" s="58">
        <v>4.7500000000000001E-2</v>
      </c>
      <c r="J22" s="60">
        <f t="shared" si="1"/>
        <v>0</v>
      </c>
      <c r="K22" s="60">
        <f t="shared" si="1"/>
        <v>0</v>
      </c>
      <c r="L22" s="60">
        <f t="shared" si="2"/>
        <v>0</v>
      </c>
      <c r="M22" s="60">
        <f t="shared" si="2"/>
        <v>0</v>
      </c>
      <c r="N22" s="60">
        <f t="shared" si="2"/>
        <v>0</v>
      </c>
      <c r="O22" s="60">
        <f t="shared" si="2"/>
        <v>0</v>
      </c>
      <c r="P22" s="60">
        <f t="shared" si="2"/>
        <v>0</v>
      </c>
      <c r="Q22" s="60">
        <f t="shared" si="2"/>
        <v>0</v>
      </c>
      <c r="R22" s="60">
        <f t="shared" si="2"/>
        <v>0</v>
      </c>
      <c r="S22" s="60">
        <f t="shared" si="2"/>
        <v>0</v>
      </c>
      <c r="T22" s="60">
        <f t="shared" si="2"/>
        <v>0</v>
      </c>
    </row>
    <row r="23" spans="1:20" ht="15.75" thickBot="1" x14ac:dyDescent="0.3">
      <c r="A23" s="11">
        <v>627</v>
      </c>
      <c r="B23" s="12" t="s">
        <v>18</v>
      </c>
      <c r="C23" s="43"/>
      <c r="D23" s="43"/>
      <c r="E23" s="43"/>
      <c r="F23" s="190"/>
      <c r="G23" s="190"/>
      <c r="H23" s="19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1:20" ht="15.75" thickBot="1" x14ac:dyDescent="0.3">
      <c r="A24" s="14">
        <v>620</v>
      </c>
      <c r="B24" s="15" t="s">
        <v>19</v>
      </c>
      <c r="C24" s="307">
        <f t="shared" ref="C24:E24" si="3">SUM(C15:C23)</f>
        <v>0</v>
      </c>
      <c r="D24" s="307">
        <f t="shared" si="3"/>
        <v>0</v>
      </c>
      <c r="E24" s="307">
        <f t="shared" si="3"/>
        <v>0</v>
      </c>
      <c r="F24" s="55"/>
      <c r="G24" s="55"/>
      <c r="H24" s="55"/>
      <c r="I24" s="58">
        <f>SUM(I15:I23)</f>
        <v>0.34950000000000003</v>
      </c>
      <c r="J24" s="60">
        <f>SUM(J15:J22)</f>
        <v>0</v>
      </c>
      <c r="K24" s="60">
        <f t="shared" ref="K24:T24" si="4">SUM(K15:K22)</f>
        <v>0</v>
      </c>
      <c r="L24" s="60">
        <f t="shared" si="4"/>
        <v>0</v>
      </c>
      <c r="M24" s="60">
        <f t="shared" si="4"/>
        <v>0</v>
      </c>
      <c r="N24" s="60">
        <f t="shared" si="4"/>
        <v>0</v>
      </c>
      <c r="O24" s="60">
        <f t="shared" si="4"/>
        <v>0</v>
      </c>
      <c r="P24" s="60">
        <f t="shared" si="4"/>
        <v>0</v>
      </c>
      <c r="Q24" s="60">
        <f t="shared" si="4"/>
        <v>0</v>
      </c>
      <c r="R24" s="60">
        <f t="shared" si="4"/>
        <v>0</v>
      </c>
      <c r="S24" s="60">
        <f t="shared" si="4"/>
        <v>0</v>
      </c>
      <c r="T24" s="60">
        <f t="shared" si="4"/>
        <v>0</v>
      </c>
    </row>
    <row r="25" spans="1:20" ht="15.75" thickBot="1" x14ac:dyDescent="0.3">
      <c r="A25" s="17" t="s">
        <v>20</v>
      </c>
      <c r="B25" s="18" t="s">
        <v>21</v>
      </c>
      <c r="C25" s="308">
        <f t="shared" ref="C25:E25" si="5">SUM(C24,C14)</f>
        <v>0</v>
      </c>
      <c r="D25" s="308">
        <f t="shared" si="5"/>
        <v>0</v>
      </c>
      <c r="E25" s="308">
        <f t="shared" si="5"/>
        <v>0</v>
      </c>
      <c r="F25" s="55"/>
      <c r="G25" s="55"/>
      <c r="H25" s="55"/>
      <c r="J25" s="60">
        <f>SUM(C14*$I$24)</f>
        <v>0</v>
      </c>
      <c r="K25" s="60">
        <f>SUM(D14*$I$24)</f>
        <v>0</v>
      </c>
      <c r="L25" s="60">
        <f t="shared" ref="L25:T25" si="6">SUM(I14*$I$24)</f>
        <v>0</v>
      </c>
      <c r="M25" s="60">
        <f t="shared" si="6"/>
        <v>0</v>
      </c>
      <c r="N25" s="60">
        <f t="shared" si="6"/>
        <v>0</v>
      </c>
      <c r="O25" s="60">
        <f t="shared" si="6"/>
        <v>0</v>
      </c>
      <c r="P25" s="60">
        <f t="shared" si="6"/>
        <v>0</v>
      </c>
      <c r="Q25" s="60">
        <f t="shared" si="6"/>
        <v>0</v>
      </c>
      <c r="R25" s="60">
        <f t="shared" si="6"/>
        <v>0</v>
      </c>
      <c r="S25" s="60">
        <f t="shared" si="6"/>
        <v>0</v>
      </c>
      <c r="T25" s="60">
        <f t="shared" si="6"/>
        <v>0</v>
      </c>
    </row>
    <row r="26" spans="1:20" x14ac:dyDescent="0.25">
      <c r="A26" s="20">
        <v>631001</v>
      </c>
      <c r="B26" s="21" t="s">
        <v>22</v>
      </c>
      <c r="C26" s="40"/>
      <c r="D26" s="40"/>
      <c r="E26" s="40"/>
      <c r="F26" s="190"/>
      <c r="G26" s="190"/>
      <c r="H26" s="190"/>
    </row>
    <row r="27" spans="1:20" ht="15.75" thickBot="1" x14ac:dyDescent="0.3">
      <c r="A27" s="22">
        <v>631002</v>
      </c>
      <c r="B27" s="23" t="s">
        <v>23</v>
      </c>
      <c r="C27" s="69"/>
      <c r="D27" s="69"/>
      <c r="E27" s="69"/>
      <c r="F27" s="190"/>
      <c r="G27" s="190"/>
      <c r="H27" s="190"/>
    </row>
    <row r="28" spans="1:20" ht="15.75" thickBot="1" x14ac:dyDescent="0.3">
      <c r="A28" s="25">
        <v>631</v>
      </c>
      <c r="B28" s="26" t="s">
        <v>24</v>
      </c>
      <c r="C28" s="309">
        <f t="shared" ref="C28:D28" si="7">SUM(C26:C27)</f>
        <v>0</v>
      </c>
      <c r="D28" s="309">
        <f t="shared" si="7"/>
        <v>0</v>
      </c>
      <c r="E28" s="309">
        <f t="shared" ref="E28" si="8">SUM(E26:E27)</f>
        <v>0</v>
      </c>
    </row>
    <row r="29" spans="1:20" x14ac:dyDescent="0.25">
      <c r="A29" s="5" t="s">
        <v>25</v>
      </c>
      <c r="B29" s="6" t="s">
        <v>26</v>
      </c>
      <c r="C29" s="49"/>
      <c r="D29" s="49"/>
      <c r="E29" s="49"/>
    </row>
    <row r="30" spans="1:20" x14ac:dyDescent="0.25">
      <c r="A30" s="8" t="s">
        <v>27</v>
      </c>
      <c r="B30" s="9" t="s">
        <v>28</v>
      </c>
      <c r="C30" s="43"/>
      <c r="D30" s="43"/>
      <c r="E30" s="43"/>
    </row>
    <row r="31" spans="1:20" x14ac:dyDescent="0.25">
      <c r="A31" s="8" t="s">
        <v>29</v>
      </c>
      <c r="B31" s="9" t="s">
        <v>30</v>
      </c>
      <c r="C31" s="43"/>
      <c r="D31" s="43"/>
      <c r="E31" s="43"/>
    </row>
    <row r="32" spans="1:20" x14ac:dyDescent="0.25">
      <c r="A32" s="8">
        <v>632002</v>
      </c>
      <c r="B32" s="9" t="s">
        <v>31</v>
      </c>
      <c r="C32" s="43"/>
      <c r="D32" s="43"/>
      <c r="E32" s="43"/>
    </row>
    <row r="33" spans="1:5" x14ac:dyDescent="0.25">
      <c r="A33" s="11">
        <v>632003</v>
      </c>
      <c r="B33" s="12" t="s">
        <v>32</v>
      </c>
      <c r="C33" s="43"/>
      <c r="D33" s="43"/>
      <c r="E33" s="43"/>
    </row>
    <row r="34" spans="1:5" x14ac:dyDescent="0.25">
      <c r="A34" s="11">
        <v>632004</v>
      </c>
      <c r="B34" s="12" t="s">
        <v>33</v>
      </c>
      <c r="C34" s="43"/>
      <c r="D34" s="43"/>
      <c r="E34" s="43"/>
    </row>
    <row r="35" spans="1:5" ht="15.75" thickBot="1" x14ac:dyDescent="0.3">
      <c r="A35" s="11">
        <v>632005</v>
      </c>
      <c r="B35" s="12" t="s">
        <v>34</v>
      </c>
      <c r="C35" s="43"/>
      <c r="D35" s="43"/>
      <c r="E35" s="43"/>
    </row>
    <row r="36" spans="1:5" ht="15.75" thickBot="1" x14ac:dyDescent="0.3">
      <c r="A36" s="25">
        <v>632</v>
      </c>
      <c r="B36" s="26" t="s">
        <v>35</v>
      </c>
      <c r="C36" s="309">
        <f t="shared" ref="C36:E36" si="9">SUM(C29:C35)</f>
        <v>0</v>
      </c>
      <c r="D36" s="309">
        <f t="shared" si="9"/>
        <v>0</v>
      </c>
      <c r="E36" s="309">
        <f t="shared" si="9"/>
        <v>0</v>
      </c>
    </row>
    <row r="37" spans="1:5" x14ac:dyDescent="0.25">
      <c r="A37" s="5">
        <v>633001</v>
      </c>
      <c r="B37" s="6" t="s">
        <v>36</v>
      </c>
      <c r="C37" s="43"/>
      <c r="D37" s="43"/>
      <c r="E37" s="43"/>
    </row>
    <row r="38" spans="1:5" x14ac:dyDescent="0.25">
      <c r="A38" s="5">
        <v>633002</v>
      </c>
      <c r="B38" s="6" t="s">
        <v>37</v>
      </c>
      <c r="C38" s="43"/>
      <c r="D38" s="43"/>
      <c r="E38" s="43"/>
    </row>
    <row r="39" spans="1:5" x14ac:dyDescent="0.25">
      <c r="A39" s="8">
        <v>633003</v>
      </c>
      <c r="B39" s="9" t="s">
        <v>38</v>
      </c>
      <c r="C39" s="43"/>
      <c r="D39" s="43"/>
      <c r="E39" s="43"/>
    </row>
    <row r="40" spans="1:5" x14ac:dyDescent="0.25">
      <c r="A40" s="8">
        <v>633004</v>
      </c>
      <c r="B40" s="9" t="s">
        <v>39</v>
      </c>
      <c r="C40" s="43"/>
      <c r="D40" s="43"/>
      <c r="E40" s="43"/>
    </row>
    <row r="41" spans="1:5" x14ac:dyDescent="0.25">
      <c r="A41" s="8">
        <v>633005</v>
      </c>
      <c r="B41" s="9" t="s">
        <v>40</v>
      </c>
      <c r="C41" s="43"/>
      <c r="D41" s="43"/>
      <c r="E41" s="43"/>
    </row>
    <row r="42" spans="1:5" x14ac:dyDescent="0.25">
      <c r="A42" s="8">
        <v>633006</v>
      </c>
      <c r="B42" s="29" t="s">
        <v>41</v>
      </c>
      <c r="C42" s="43"/>
      <c r="D42" s="43"/>
      <c r="E42" s="43"/>
    </row>
    <row r="43" spans="1:5" x14ac:dyDescent="0.25">
      <c r="A43" s="11">
        <v>633009</v>
      </c>
      <c r="B43" s="12" t="s">
        <v>42</v>
      </c>
      <c r="C43" s="43">
        <v>57</v>
      </c>
      <c r="D43" s="43">
        <v>407</v>
      </c>
      <c r="E43" s="43"/>
    </row>
    <row r="44" spans="1:5" x14ac:dyDescent="0.25">
      <c r="A44" s="8">
        <v>633010</v>
      </c>
      <c r="B44" s="29" t="s">
        <v>43</v>
      </c>
      <c r="C44" s="43"/>
      <c r="D44" s="43"/>
      <c r="E44" s="43"/>
    </row>
    <row r="45" spans="1:5" x14ac:dyDescent="0.25">
      <c r="A45" s="8">
        <v>633011</v>
      </c>
      <c r="B45" s="30" t="s">
        <v>44</v>
      </c>
      <c r="C45" s="43"/>
      <c r="D45" s="43"/>
      <c r="E45" s="43"/>
    </row>
    <row r="46" spans="1:5" x14ac:dyDescent="0.25">
      <c r="A46" s="11">
        <v>633013</v>
      </c>
      <c r="B46" s="12" t="s">
        <v>45</v>
      </c>
      <c r="C46" s="43"/>
      <c r="D46" s="43"/>
      <c r="E46" s="43"/>
    </row>
    <row r="47" spans="1:5" x14ac:dyDescent="0.25">
      <c r="A47" s="11">
        <v>633015</v>
      </c>
      <c r="B47" s="12" t="s">
        <v>46</v>
      </c>
      <c r="C47" s="43"/>
      <c r="D47" s="43"/>
      <c r="E47" s="43"/>
    </row>
    <row r="48" spans="1:5" x14ac:dyDescent="0.25">
      <c r="A48" s="11">
        <v>633016</v>
      </c>
      <c r="B48" s="12" t="s">
        <v>47</v>
      </c>
      <c r="C48" s="43"/>
      <c r="D48" s="43"/>
      <c r="E48" s="43"/>
    </row>
    <row r="49" spans="1:5" x14ac:dyDescent="0.25">
      <c r="A49" s="11">
        <v>633018</v>
      </c>
      <c r="B49" s="12" t="s">
        <v>48</v>
      </c>
      <c r="C49" s="43"/>
      <c r="D49" s="43"/>
      <c r="E49" s="43"/>
    </row>
    <row r="50" spans="1:5" ht="15.75" thickBot="1" x14ac:dyDescent="0.3">
      <c r="A50" s="11">
        <v>633019</v>
      </c>
      <c r="B50" s="12" t="s">
        <v>33</v>
      </c>
      <c r="C50" s="43"/>
      <c r="D50" s="43"/>
      <c r="E50" s="43"/>
    </row>
    <row r="51" spans="1:5" ht="15.75" thickBot="1" x14ac:dyDescent="0.3">
      <c r="A51" s="25">
        <v>633</v>
      </c>
      <c r="B51" s="26" t="s">
        <v>49</v>
      </c>
      <c r="C51" s="309">
        <f t="shared" ref="C51:E51" si="10">SUM(C37:C50)</f>
        <v>57</v>
      </c>
      <c r="D51" s="309">
        <f t="shared" si="10"/>
        <v>407</v>
      </c>
      <c r="E51" s="309">
        <f t="shared" si="10"/>
        <v>0</v>
      </c>
    </row>
    <row r="52" spans="1:5" ht="15.75" thickBot="1" x14ac:dyDescent="0.3">
      <c r="A52" s="31">
        <v>634004</v>
      </c>
      <c r="B52" s="32" t="s">
        <v>50</v>
      </c>
      <c r="C52" s="310"/>
      <c r="D52" s="310"/>
      <c r="E52" s="310"/>
    </row>
    <row r="53" spans="1:5" ht="15.75" thickBot="1" x14ac:dyDescent="0.3">
      <c r="A53" s="25">
        <v>634</v>
      </c>
      <c r="B53" s="26" t="s">
        <v>51</v>
      </c>
      <c r="C53" s="309">
        <f t="shared" ref="C53:E53" si="11">SUM(C52)</f>
        <v>0</v>
      </c>
      <c r="D53" s="309">
        <f t="shared" si="11"/>
        <v>0</v>
      </c>
      <c r="E53" s="309">
        <f t="shared" si="11"/>
        <v>0</v>
      </c>
    </row>
    <row r="54" spans="1:5" ht="45.75" thickBot="1" x14ac:dyDescent="0.3">
      <c r="A54" s="70"/>
      <c r="B54" s="57" t="s">
        <v>1</v>
      </c>
      <c r="C54" s="303" t="s">
        <v>390</v>
      </c>
      <c r="D54" s="303" t="s">
        <v>391</v>
      </c>
      <c r="E54" s="303"/>
    </row>
    <row r="55" spans="1:5" ht="15.75" thickBot="1" x14ac:dyDescent="0.3">
      <c r="A55" s="71"/>
      <c r="B55" s="72"/>
      <c r="C55" s="305" t="s">
        <v>2</v>
      </c>
      <c r="D55" s="305" t="s">
        <v>2</v>
      </c>
      <c r="E55" s="305" t="s">
        <v>2</v>
      </c>
    </row>
    <row r="56" spans="1:5" x14ac:dyDescent="0.25">
      <c r="A56" s="5">
        <v>635001</v>
      </c>
      <c r="B56" s="6" t="s">
        <v>52</v>
      </c>
      <c r="C56" s="49"/>
      <c r="D56" s="49"/>
      <c r="E56" s="49"/>
    </row>
    <row r="57" spans="1:5" x14ac:dyDescent="0.25">
      <c r="A57" s="8">
        <v>635002</v>
      </c>
      <c r="B57" s="9" t="s">
        <v>53</v>
      </c>
      <c r="C57" s="43"/>
      <c r="D57" s="43"/>
      <c r="E57" s="43"/>
    </row>
    <row r="58" spans="1:5" x14ac:dyDescent="0.25">
      <c r="A58" s="8">
        <v>635003</v>
      </c>
      <c r="B58" s="9" t="s">
        <v>54</v>
      </c>
      <c r="C58" s="43"/>
      <c r="D58" s="43"/>
      <c r="E58" s="43"/>
    </row>
    <row r="59" spans="1:5" x14ac:dyDescent="0.25">
      <c r="A59" s="8">
        <v>635004</v>
      </c>
      <c r="B59" s="9" t="s">
        <v>55</v>
      </c>
      <c r="C59" s="43"/>
      <c r="D59" s="43"/>
      <c r="E59" s="43"/>
    </row>
    <row r="60" spans="1:5" x14ac:dyDescent="0.25">
      <c r="A60" s="11">
        <v>635005</v>
      </c>
      <c r="B60" s="12" t="s">
        <v>56</v>
      </c>
      <c r="C60" s="43"/>
      <c r="D60" s="43"/>
      <c r="E60" s="43"/>
    </row>
    <row r="61" spans="1:5" x14ac:dyDescent="0.25">
      <c r="A61" s="11">
        <v>635006</v>
      </c>
      <c r="B61" s="12" t="s">
        <v>57</v>
      </c>
      <c r="C61" s="43"/>
      <c r="D61" s="43"/>
      <c r="E61" s="43"/>
    </row>
    <row r="62" spans="1:5" x14ac:dyDescent="0.25">
      <c r="A62" s="11">
        <v>635007</v>
      </c>
      <c r="B62" s="12" t="s">
        <v>58</v>
      </c>
      <c r="C62" s="43"/>
      <c r="D62" s="43"/>
      <c r="E62" s="43"/>
    </row>
    <row r="63" spans="1:5" x14ac:dyDescent="0.25">
      <c r="A63" s="11">
        <v>635008</v>
      </c>
      <c r="B63" s="12" t="s">
        <v>59</v>
      </c>
      <c r="C63" s="43"/>
      <c r="D63" s="43"/>
      <c r="E63" s="43"/>
    </row>
    <row r="64" spans="1:5" x14ac:dyDescent="0.25">
      <c r="A64" s="11">
        <v>635009</v>
      </c>
      <c r="B64" s="12" t="s">
        <v>60</v>
      </c>
      <c r="C64" s="43"/>
      <c r="D64" s="43"/>
      <c r="E64" s="43"/>
    </row>
    <row r="65" spans="1:5" ht="15.75" thickBot="1" x14ac:dyDescent="0.3">
      <c r="A65" s="11">
        <v>635010</v>
      </c>
      <c r="B65" s="12" t="s">
        <v>61</v>
      </c>
      <c r="C65" s="43"/>
      <c r="D65" s="43"/>
      <c r="E65" s="43"/>
    </row>
    <row r="66" spans="1:5" ht="15.75" thickBot="1" x14ac:dyDescent="0.3">
      <c r="A66" s="25">
        <v>635</v>
      </c>
      <c r="B66" s="26" t="s">
        <v>62</v>
      </c>
      <c r="C66" s="309">
        <f t="shared" ref="C66:E66" si="12">SUM(C56:C65)</f>
        <v>0</v>
      </c>
      <c r="D66" s="309">
        <f t="shared" si="12"/>
        <v>0</v>
      </c>
      <c r="E66" s="309">
        <f t="shared" si="12"/>
        <v>0</v>
      </c>
    </row>
    <row r="67" spans="1:5" x14ac:dyDescent="0.25">
      <c r="A67" s="5">
        <v>636001</v>
      </c>
      <c r="B67" s="6" t="s">
        <v>63</v>
      </c>
      <c r="C67" s="43"/>
      <c r="D67" s="43"/>
      <c r="E67" s="43"/>
    </row>
    <row r="68" spans="1:5" x14ac:dyDescent="0.25">
      <c r="A68" s="8">
        <v>636002</v>
      </c>
      <c r="B68" s="9" t="s">
        <v>55</v>
      </c>
      <c r="C68" s="43"/>
      <c r="D68" s="43"/>
      <c r="E68" s="43"/>
    </row>
    <row r="69" spans="1:5" x14ac:dyDescent="0.25">
      <c r="A69" s="8">
        <v>636003</v>
      </c>
      <c r="B69" s="9" t="s">
        <v>56</v>
      </c>
      <c r="C69" s="43"/>
      <c r="D69" s="43"/>
      <c r="E69" s="43"/>
    </row>
    <row r="70" spans="1:5" x14ac:dyDescent="0.25">
      <c r="A70" s="8">
        <v>636004</v>
      </c>
      <c r="B70" s="9" t="s">
        <v>64</v>
      </c>
      <c r="C70" s="43"/>
      <c r="D70" s="43"/>
      <c r="E70" s="43"/>
    </row>
    <row r="71" spans="1:5" x14ac:dyDescent="0.25">
      <c r="A71" s="8">
        <v>636006</v>
      </c>
      <c r="B71" s="9" t="s">
        <v>53</v>
      </c>
      <c r="C71" s="43"/>
      <c r="D71" s="43"/>
      <c r="E71" s="43"/>
    </row>
    <row r="72" spans="1:5" x14ac:dyDescent="0.25">
      <c r="A72" s="8">
        <v>636007</v>
      </c>
      <c r="B72" s="9" t="s">
        <v>60</v>
      </c>
      <c r="C72" s="43"/>
      <c r="D72" s="43"/>
      <c r="E72" s="43"/>
    </row>
    <row r="73" spans="1:5" ht="15.75" thickBot="1" x14ac:dyDescent="0.3">
      <c r="A73" s="35">
        <v>636008</v>
      </c>
      <c r="B73" s="36" t="s">
        <v>61</v>
      </c>
      <c r="C73" s="43"/>
      <c r="D73" s="43"/>
      <c r="E73" s="43"/>
    </row>
    <row r="74" spans="1:5" ht="15.75" thickBot="1" x14ac:dyDescent="0.3">
      <c r="A74" s="25">
        <v>636</v>
      </c>
      <c r="B74" s="26" t="s">
        <v>65</v>
      </c>
      <c r="C74" s="309">
        <f t="shared" ref="C74:E74" si="13">SUM(C67:C73)</f>
        <v>0</v>
      </c>
      <c r="D74" s="309">
        <f t="shared" si="13"/>
        <v>0</v>
      </c>
      <c r="E74" s="309">
        <f t="shared" si="13"/>
        <v>0</v>
      </c>
    </row>
    <row r="75" spans="1:5" x14ac:dyDescent="0.25">
      <c r="A75" s="5">
        <v>637001</v>
      </c>
      <c r="B75" s="6" t="s">
        <v>66</v>
      </c>
      <c r="C75" s="43"/>
      <c r="D75" s="43"/>
      <c r="E75" s="43"/>
    </row>
    <row r="76" spans="1:5" x14ac:dyDescent="0.25">
      <c r="A76" s="5">
        <v>637002</v>
      </c>
      <c r="B76" s="6" t="s">
        <v>67</v>
      </c>
      <c r="C76" s="43"/>
      <c r="D76" s="43"/>
      <c r="E76" s="43"/>
    </row>
    <row r="77" spans="1:5" x14ac:dyDescent="0.25">
      <c r="A77" s="5">
        <v>637003</v>
      </c>
      <c r="B77" s="6" t="s">
        <v>68</v>
      </c>
      <c r="C77" s="43"/>
      <c r="D77" s="43"/>
      <c r="E77" s="43"/>
    </row>
    <row r="78" spans="1:5" x14ac:dyDescent="0.25">
      <c r="A78" s="8">
        <v>637004</v>
      </c>
      <c r="B78" s="9" t="s">
        <v>69</v>
      </c>
      <c r="C78" s="43"/>
      <c r="D78" s="43"/>
      <c r="E78" s="43"/>
    </row>
    <row r="79" spans="1:5" x14ac:dyDescent="0.25">
      <c r="A79" s="8">
        <v>637005</v>
      </c>
      <c r="B79" s="9" t="s">
        <v>70</v>
      </c>
      <c r="C79" s="43"/>
      <c r="D79" s="43"/>
      <c r="E79" s="43"/>
    </row>
    <row r="80" spans="1:5" x14ac:dyDescent="0.25">
      <c r="A80" s="8">
        <v>637006</v>
      </c>
      <c r="B80" s="9" t="s">
        <v>71</v>
      </c>
      <c r="C80" s="43"/>
      <c r="D80" s="43"/>
      <c r="E80" s="43"/>
    </row>
    <row r="81" spans="1:5" x14ac:dyDescent="0.25">
      <c r="A81" s="8">
        <v>637007</v>
      </c>
      <c r="B81" s="9" t="s">
        <v>72</v>
      </c>
      <c r="C81" s="43"/>
      <c r="D81" s="43"/>
      <c r="E81" s="43"/>
    </row>
    <row r="82" spans="1:5" x14ac:dyDescent="0.25">
      <c r="A82" s="8">
        <v>637011</v>
      </c>
      <c r="B82" s="9" t="s">
        <v>73</v>
      </c>
      <c r="C82" s="43"/>
      <c r="D82" s="43"/>
      <c r="E82" s="43"/>
    </row>
    <row r="83" spans="1:5" x14ac:dyDescent="0.25">
      <c r="A83" s="8">
        <v>637012</v>
      </c>
      <c r="B83" s="9" t="s">
        <v>74</v>
      </c>
      <c r="C83" s="43"/>
      <c r="D83" s="43"/>
      <c r="E83" s="43"/>
    </row>
    <row r="84" spans="1:5" x14ac:dyDescent="0.25">
      <c r="A84" s="8">
        <v>637014</v>
      </c>
      <c r="B84" s="9" t="s">
        <v>75</v>
      </c>
      <c r="C84" s="43"/>
      <c r="D84" s="43"/>
      <c r="E84" s="43"/>
    </row>
    <row r="85" spans="1:5" x14ac:dyDescent="0.25">
      <c r="A85" s="8">
        <v>637015</v>
      </c>
      <c r="B85" s="9" t="s">
        <v>76</v>
      </c>
      <c r="C85" s="43"/>
      <c r="D85" s="43"/>
      <c r="E85" s="43"/>
    </row>
    <row r="86" spans="1:5" x14ac:dyDescent="0.25">
      <c r="A86" s="8">
        <v>637016</v>
      </c>
      <c r="B86" s="9" t="s">
        <v>77</v>
      </c>
      <c r="C86" s="43"/>
      <c r="D86" s="43"/>
      <c r="E86" s="43"/>
    </row>
    <row r="87" spans="1:5" x14ac:dyDescent="0.25">
      <c r="A87" s="11">
        <v>637027</v>
      </c>
      <c r="B87" s="12" t="s">
        <v>78</v>
      </c>
      <c r="C87" s="43"/>
      <c r="D87" s="43"/>
      <c r="E87" s="43"/>
    </row>
    <row r="88" spans="1:5" x14ac:dyDescent="0.25">
      <c r="A88" s="11">
        <v>637031</v>
      </c>
      <c r="B88" s="12" t="s">
        <v>79</v>
      </c>
      <c r="C88" s="43"/>
      <c r="D88" s="43"/>
      <c r="E88" s="43"/>
    </row>
    <row r="89" spans="1:5" x14ac:dyDescent="0.25">
      <c r="A89" s="11">
        <v>637035</v>
      </c>
      <c r="B89" s="12" t="s">
        <v>80</v>
      </c>
      <c r="C89" s="43"/>
      <c r="D89" s="43"/>
      <c r="E89" s="43"/>
    </row>
    <row r="90" spans="1:5" x14ac:dyDescent="0.25">
      <c r="A90" s="11">
        <v>637036</v>
      </c>
      <c r="B90" s="37" t="s">
        <v>81</v>
      </c>
      <c r="C90" s="43"/>
      <c r="D90" s="43"/>
      <c r="E90" s="43"/>
    </row>
    <row r="91" spans="1:5" ht="15.75" thickBot="1" x14ac:dyDescent="0.3">
      <c r="A91" s="11">
        <v>637040</v>
      </c>
      <c r="B91" s="12" t="s">
        <v>82</v>
      </c>
      <c r="C91" s="43"/>
      <c r="D91" s="43"/>
      <c r="E91" s="43"/>
    </row>
    <row r="92" spans="1:5" ht="15.75" thickBot="1" x14ac:dyDescent="0.3">
      <c r="A92" s="25">
        <v>637</v>
      </c>
      <c r="B92" s="26" t="s">
        <v>83</v>
      </c>
      <c r="C92" s="309">
        <f t="shared" ref="C92:E92" si="14">SUM(C75:C91)</f>
        <v>0</v>
      </c>
      <c r="D92" s="309">
        <f t="shared" si="14"/>
        <v>0</v>
      </c>
      <c r="E92" s="309">
        <f t="shared" si="14"/>
        <v>0</v>
      </c>
    </row>
    <row r="93" spans="1:5" ht="15.75" thickBot="1" x14ac:dyDescent="0.3">
      <c r="A93" s="14">
        <v>630</v>
      </c>
      <c r="B93" s="15" t="s">
        <v>84</v>
      </c>
      <c r="C93" s="307">
        <f t="shared" ref="C93:E93" si="15">SUM(C92+C74+C66+C53+C51+C36+C28)</f>
        <v>57</v>
      </c>
      <c r="D93" s="307">
        <f t="shared" si="15"/>
        <v>407</v>
      </c>
      <c r="E93" s="307">
        <f t="shared" si="15"/>
        <v>0</v>
      </c>
    </row>
    <row r="94" spans="1:5" x14ac:dyDescent="0.25">
      <c r="A94" s="38">
        <v>642006</v>
      </c>
      <c r="B94" s="39" t="s">
        <v>85</v>
      </c>
      <c r="C94" s="40"/>
      <c r="D94" s="40"/>
      <c r="E94" s="40"/>
    </row>
    <row r="95" spans="1:5" x14ac:dyDescent="0.25">
      <c r="A95" s="41">
        <v>642012</v>
      </c>
      <c r="B95" s="42" t="s">
        <v>86</v>
      </c>
      <c r="C95" s="43"/>
      <c r="D95" s="43"/>
      <c r="E95" s="43"/>
    </row>
    <row r="96" spans="1:5" x14ac:dyDescent="0.25">
      <c r="A96" s="5">
        <v>642013</v>
      </c>
      <c r="B96" s="6" t="s">
        <v>87</v>
      </c>
      <c r="C96" s="49"/>
      <c r="D96" s="49"/>
      <c r="E96" s="49"/>
    </row>
    <row r="97" spans="1:16" x14ac:dyDescent="0.25">
      <c r="A97" s="5">
        <v>642014</v>
      </c>
      <c r="B97" s="6" t="s">
        <v>88</v>
      </c>
      <c r="C97" s="43"/>
      <c r="D97" s="43"/>
      <c r="E97" s="43"/>
    </row>
    <row r="98" spans="1:16" ht="15.75" thickBot="1" x14ac:dyDescent="0.3">
      <c r="A98" s="8">
        <v>642015</v>
      </c>
      <c r="B98" s="9" t="s">
        <v>89</v>
      </c>
      <c r="C98" s="43"/>
      <c r="D98" s="43"/>
      <c r="E98" s="43"/>
    </row>
    <row r="99" spans="1:16" ht="15.75" thickBot="1" x14ac:dyDescent="0.3">
      <c r="A99" s="14">
        <v>640</v>
      </c>
      <c r="B99" s="15" t="s">
        <v>90</v>
      </c>
      <c r="C99" s="307">
        <f t="shared" ref="C99:E99" si="16">SUM(C94:C98)</f>
        <v>0</v>
      </c>
      <c r="D99" s="307">
        <f t="shared" si="16"/>
        <v>0</v>
      </c>
      <c r="E99" s="307">
        <f t="shared" si="16"/>
        <v>0</v>
      </c>
    </row>
    <row r="100" spans="1:16" ht="15.75" thickBot="1" x14ac:dyDescent="0.3">
      <c r="A100" s="17" t="s">
        <v>91</v>
      </c>
      <c r="B100" s="18" t="s">
        <v>92</v>
      </c>
      <c r="C100" s="308">
        <f t="shared" ref="C100:E100" si="17">SUM(C93+C99)</f>
        <v>57</v>
      </c>
      <c r="D100" s="308">
        <f t="shared" si="17"/>
        <v>407</v>
      </c>
      <c r="E100" s="308">
        <f t="shared" si="17"/>
        <v>0</v>
      </c>
    </row>
    <row r="101" spans="1:16" ht="15.75" thickBot="1" x14ac:dyDescent="0.3">
      <c r="A101" s="44">
        <v>600</v>
      </c>
      <c r="B101" s="45" t="s">
        <v>93</v>
      </c>
      <c r="C101" s="311">
        <f t="shared" ref="C101:E101" si="18">SUM(C100+C25)</f>
        <v>57</v>
      </c>
      <c r="D101" s="311">
        <f t="shared" si="18"/>
        <v>407</v>
      </c>
      <c r="E101" s="311">
        <f t="shared" si="18"/>
        <v>0</v>
      </c>
    </row>
    <row r="102" spans="1:16" x14ac:dyDescent="0.25">
      <c r="A102" s="47">
        <v>713004</v>
      </c>
      <c r="B102" s="48" t="s">
        <v>94</v>
      </c>
      <c r="C102" s="40"/>
      <c r="D102" s="40"/>
      <c r="E102" s="40"/>
    </row>
    <row r="103" spans="1:16" x14ac:dyDescent="0.25">
      <c r="A103" s="47">
        <v>717002</v>
      </c>
      <c r="B103" s="48" t="s">
        <v>95</v>
      </c>
      <c r="C103" s="49"/>
      <c r="D103" s="49"/>
      <c r="E103" s="49"/>
    </row>
    <row r="104" spans="1:16" ht="15.75" thickBot="1" x14ac:dyDescent="0.3">
      <c r="A104" s="47">
        <v>717003</v>
      </c>
      <c r="B104" s="48" t="s">
        <v>96</v>
      </c>
      <c r="C104" s="49"/>
      <c r="D104" s="49"/>
      <c r="E104" s="49"/>
    </row>
    <row r="105" spans="1:16" ht="15.75" thickBot="1" x14ac:dyDescent="0.3">
      <c r="A105" s="44">
        <v>700</v>
      </c>
      <c r="B105" s="45" t="s">
        <v>97</v>
      </c>
      <c r="C105" s="311">
        <f t="shared" ref="C105:D105" si="19">SUM(C102:C104)</f>
        <v>0</v>
      </c>
      <c r="D105" s="311">
        <f t="shared" si="19"/>
        <v>0</v>
      </c>
      <c r="E105" s="311">
        <f t="shared" ref="E105" si="20">SUM(E102:E104)</f>
        <v>0</v>
      </c>
    </row>
    <row r="106" spans="1:16" ht="15.75" thickBot="1" x14ac:dyDescent="0.3">
      <c r="A106" s="50" t="s">
        <v>98</v>
      </c>
      <c r="B106" s="51" t="s">
        <v>99</v>
      </c>
      <c r="C106" s="312">
        <f t="shared" ref="C106:E106" si="21">SUM(C101+C105)</f>
        <v>57</v>
      </c>
      <c r="D106" s="312">
        <f t="shared" si="21"/>
        <v>407</v>
      </c>
      <c r="E106" s="312">
        <f t="shared" si="21"/>
        <v>0</v>
      </c>
      <c r="F106" s="288">
        <f>SUM(C106:E106)</f>
        <v>464</v>
      </c>
    </row>
    <row r="107" spans="1:16" x14ac:dyDescent="0.25">
      <c r="A107" s="53"/>
      <c r="B107" s="54" t="s">
        <v>100</v>
      </c>
      <c r="C107" s="55">
        <f t="shared" ref="C107:E107" si="22">SUM(C25)</f>
        <v>0</v>
      </c>
      <c r="D107" s="55">
        <f t="shared" si="22"/>
        <v>0</v>
      </c>
      <c r="E107" s="55">
        <f t="shared" si="22"/>
        <v>0</v>
      </c>
    </row>
    <row r="108" spans="1:16" x14ac:dyDescent="0.25">
      <c r="A108" s="53"/>
      <c r="B108" s="54" t="s">
        <v>101</v>
      </c>
      <c r="C108" s="55">
        <f t="shared" ref="C108:E108" si="23">SUM(C100)</f>
        <v>57</v>
      </c>
      <c r="D108" s="55">
        <f t="shared" si="23"/>
        <v>407</v>
      </c>
      <c r="E108" s="55">
        <f t="shared" si="23"/>
        <v>0</v>
      </c>
    </row>
    <row r="109" spans="1:16" x14ac:dyDescent="0.25">
      <c r="A109" s="53"/>
      <c r="B109" s="54" t="s">
        <v>102</v>
      </c>
      <c r="C109" s="55">
        <f t="shared" ref="C109:E109" si="24">SUM(C105)</f>
        <v>0</v>
      </c>
      <c r="D109" s="55">
        <f t="shared" si="24"/>
        <v>0</v>
      </c>
      <c r="E109" s="55">
        <f t="shared" si="24"/>
        <v>0</v>
      </c>
    </row>
    <row r="110" spans="1:16" x14ac:dyDescent="0.25">
      <c r="B110" s="54" t="s">
        <v>103</v>
      </c>
      <c r="C110" s="313">
        <f t="shared" ref="C110:E110" si="25">SUM(C107:C109)</f>
        <v>57</v>
      </c>
      <c r="D110" s="313">
        <f t="shared" si="25"/>
        <v>407</v>
      </c>
      <c r="E110" s="313">
        <f t="shared" si="25"/>
        <v>0</v>
      </c>
    </row>
    <row r="111" spans="1:16" x14ac:dyDescent="0.25">
      <c r="B111" s="54"/>
      <c r="C111" s="56"/>
      <c r="D111" s="56"/>
      <c r="E111" s="56"/>
      <c r="F111" s="56"/>
      <c r="H111" s="56"/>
      <c r="I111" s="288"/>
    </row>
    <row r="112" spans="1:16" x14ac:dyDescent="0.25">
      <c r="B112" s="1" t="s">
        <v>152</v>
      </c>
      <c r="E112" s="290"/>
      <c r="F112" s="290"/>
      <c r="G112" s="290"/>
      <c r="H112" s="290"/>
      <c r="I112" s="290"/>
      <c r="J112" s="290"/>
      <c r="P112" s="288"/>
    </row>
    <row r="113" spans="2:19" ht="15.75" thickBot="1" x14ac:dyDescent="0.3">
      <c r="D113" s="73" t="s">
        <v>20</v>
      </c>
      <c r="E113" s="73" t="s">
        <v>153</v>
      </c>
      <c r="F113" s="73">
        <v>700</v>
      </c>
      <c r="G113" s="56"/>
      <c r="H113" s="324" t="s">
        <v>245</v>
      </c>
      <c r="I113" s="325"/>
      <c r="J113" s="325"/>
    </row>
    <row r="114" spans="2:19" ht="15.75" thickBot="1" x14ac:dyDescent="0.3">
      <c r="B114" s="172" t="s">
        <v>154</v>
      </c>
      <c r="C114" s="118" t="s">
        <v>103</v>
      </c>
      <c r="D114" s="119" t="s">
        <v>155</v>
      </c>
      <c r="E114" s="120" t="s">
        <v>101</v>
      </c>
      <c r="F114" s="120" t="s">
        <v>202</v>
      </c>
      <c r="G114" s="120" t="s">
        <v>273</v>
      </c>
      <c r="H114" s="326" t="s">
        <v>276</v>
      </c>
      <c r="I114" s="326" t="s">
        <v>277</v>
      </c>
      <c r="J114" s="326" t="s">
        <v>243</v>
      </c>
    </row>
    <row r="115" spans="2:19" x14ac:dyDescent="0.25">
      <c r="B115" s="173" t="s">
        <v>156</v>
      </c>
      <c r="C115" s="121">
        <f>SUM(D115:F115)</f>
        <v>437741</v>
      </c>
      <c r="D115" s="122">
        <v>349013</v>
      </c>
      <c r="E115" s="123">
        <v>88728</v>
      </c>
      <c r="F115" s="123"/>
      <c r="G115" s="123">
        <f>SUM(C115-'ŠJ;dary príjmy'!C115)</f>
        <v>0</v>
      </c>
      <c r="H115" s="327">
        <v>372636</v>
      </c>
      <c r="I115" s="327">
        <v>65106</v>
      </c>
      <c r="J115" s="327">
        <f>SUM(H115:I115)</f>
        <v>437742</v>
      </c>
    </row>
    <row r="116" spans="2:19" x14ac:dyDescent="0.25">
      <c r="B116" s="174" t="s">
        <v>157</v>
      </c>
      <c r="C116" s="124">
        <f t="shared" ref="C116:C181" si="26">SUM(D116:F116)</f>
        <v>0</v>
      </c>
      <c r="D116" s="125"/>
      <c r="E116" s="126"/>
      <c r="F116" s="126"/>
      <c r="G116" s="126">
        <f>SUM(C116-'ŠJ;dary príjmy'!C116)</f>
        <v>0</v>
      </c>
      <c r="H116" s="328">
        <f>SUM(D115-H115)</f>
        <v>-23623</v>
      </c>
      <c r="I116" s="328">
        <f>SUM(E115-I115)</f>
        <v>23622</v>
      </c>
      <c r="J116" s="325"/>
    </row>
    <row r="117" spans="2:19" ht="15.75" thickBot="1" x14ac:dyDescent="0.3">
      <c r="B117" s="174"/>
      <c r="C117" s="124">
        <f t="shared" si="26"/>
        <v>0</v>
      </c>
      <c r="D117" s="125"/>
      <c r="E117" s="126"/>
      <c r="F117" s="126"/>
      <c r="G117" s="126">
        <f>SUM(C117-'ŠJ;dary príjmy'!C117)</f>
        <v>0</v>
      </c>
      <c r="H117" s="324" t="s">
        <v>278</v>
      </c>
      <c r="I117" s="325"/>
      <c r="J117" s="325"/>
    </row>
    <row r="118" spans="2:19" ht="15.75" thickBot="1" x14ac:dyDescent="0.3">
      <c r="B118" s="175" t="s">
        <v>158</v>
      </c>
      <c r="C118" s="127">
        <f t="shared" si="26"/>
        <v>437741</v>
      </c>
      <c r="D118" s="128">
        <f>SUM(D115:D117)</f>
        <v>349013</v>
      </c>
      <c r="E118" s="129">
        <f>SUM(E115:E117)</f>
        <v>88728</v>
      </c>
      <c r="F118" s="129">
        <f>SUM(F115:F117)</f>
        <v>0</v>
      </c>
      <c r="G118" s="129">
        <f>SUM(C118-'ŠJ;dary príjmy'!C118)</f>
        <v>0</v>
      </c>
      <c r="H118" s="326" t="s">
        <v>276</v>
      </c>
      <c r="I118" s="326" t="s">
        <v>277</v>
      </c>
      <c r="J118" s="326" t="s">
        <v>243</v>
      </c>
    </row>
    <row r="119" spans="2:19" x14ac:dyDescent="0.25">
      <c r="B119" s="176" t="s">
        <v>159</v>
      </c>
      <c r="C119" s="130">
        <f t="shared" si="26"/>
        <v>4608</v>
      </c>
      <c r="D119" s="131">
        <v>4108</v>
      </c>
      <c r="E119" s="132">
        <v>500</v>
      </c>
      <c r="F119" s="132"/>
      <c r="G119" s="132">
        <f>SUM(C119-'ŠJ;dary príjmy'!C119)</f>
        <v>0</v>
      </c>
      <c r="H119" s="327">
        <v>335372</v>
      </c>
      <c r="I119" s="327">
        <v>52085</v>
      </c>
      <c r="J119" s="327">
        <f>SUM(H119:I119)</f>
        <v>387457</v>
      </c>
    </row>
    <row r="120" spans="2:19" x14ac:dyDescent="0.25">
      <c r="B120" s="176" t="s">
        <v>160</v>
      </c>
      <c r="C120" s="130">
        <f t="shared" si="26"/>
        <v>0</v>
      </c>
      <c r="D120" s="131"/>
      <c r="E120" s="132"/>
      <c r="F120" s="132"/>
      <c r="G120" s="132">
        <f>SUM(C120-'ŠJ;dary príjmy'!C120)</f>
        <v>0</v>
      </c>
      <c r="H120" s="275">
        <f>SUM(D115-H119)</f>
        <v>13641</v>
      </c>
      <c r="I120" s="275">
        <f>SUM(E115-I119)</f>
        <v>36643</v>
      </c>
    </row>
    <row r="121" spans="2:19" x14ac:dyDescent="0.25">
      <c r="B121" s="177" t="s">
        <v>161</v>
      </c>
      <c r="C121" s="130">
        <f t="shared" si="26"/>
        <v>29568</v>
      </c>
      <c r="D121" s="133">
        <v>29568</v>
      </c>
      <c r="E121" s="134"/>
      <c r="F121" s="134"/>
      <c r="G121" s="134">
        <f>SUM(C121-'ŠJ;dary príjmy'!C121)</f>
        <v>0</v>
      </c>
      <c r="H121" s="288"/>
    </row>
    <row r="122" spans="2:19" x14ac:dyDescent="0.25">
      <c r="B122" s="177" t="s">
        <v>162</v>
      </c>
      <c r="C122" s="130">
        <f t="shared" si="26"/>
        <v>464</v>
      </c>
      <c r="D122" s="133"/>
      <c r="E122" s="134">
        <v>464</v>
      </c>
      <c r="F122" s="134"/>
      <c r="G122" s="134">
        <f>SUM(C122-'ŠJ;dary príjmy'!C122)</f>
        <v>464</v>
      </c>
      <c r="H122" s="288"/>
    </row>
    <row r="123" spans="2:19" x14ac:dyDescent="0.25">
      <c r="B123" s="177" t="s">
        <v>163</v>
      </c>
      <c r="C123" s="130">
        <f t="shared" si="26"/>
        <v>2969</v>
      </c>
      <c r="D123" s="133"/>
      <c r="E123" s="134">
        <v>2969</v>
      </c>
      <c r="F123" s="134"/>
      <c r="G123" s="134">
        <f>SUM(C123-'ŠJ;dary príjmy'!C123)</f>
        <v>0</v>
      </c>
      <c r="H123" s="288"/>
    </row>
    <row r="124" spans="2:19" x14ac:dyDescent="0.25">
      <c r="B124" s="177" t="s">
        <v>164</v>
      </c>
      <c r="C124" s="130">
        <f t="shared" si="26"/>
        <v>3200</v>
      </c>
      <c r="D124" s="133"/>
      <c r="E124" s="134">
        <v>3200</v>
      </c>
      <c r="F124" s="134"/>
      <c r="G124" s="134">
        <f>SUM(C124-'ŠJ;dary príjmy'!C124)</f>
        <v>0</v>
      </c>
      <c r="H124" s="288"/>
      <c r="Q124" t="s">
        <v>287</v>
      </c>
    </row>
    <row r="125" spans="2:19" x14ac:dyDescent="0.25">
      <c r="B125" s="177" t="s">
        <v>165</v>
      </c>
      <c r="C125" s="130">
        <f t="shared" si="26"/>
        <v>2700</v>
      </c>
      <c r="D125" s="133"/>
      <c r="E125" s="134">
        <v>2700</v>
      </c>
      <c r="F125" s="134"/>
      <c r="G125" s="134">
        <f>SUM(C125-'ŠJ;dary príjmy'!C125)</f>
        <v>0</v>
      </c>
      <c r="H125" s="288"/>
    </row>
    <row r="126" spans="2:19" ht="15.75" x14ac:dyDescent="0.25">
      <c r="B126" s="178" t="s">
        <v>166</v>
      </c>
      <c r="C126" s="130">
        <f t="shared" si="26"/>
        <v>0</v>
      </c>
      <c r="D126" s="133"/>
      <c r="E126" s="134"/>
      <c r="F126" s="134"/>
      <c r="G126" s="134">
        <f>SUM(C126-'ŠJ;dary príjmy'!C126)</f>
        <v>0</v>
      </c>
      <c r="H126" s="288"/>
      <c r="Q126" s="294" t="s">
        <v>145</v>
      </c>
      <c r="R126" s="295"/>
      <c r="S126" s="295"/>
    </row>
    <row r="127" spans="2:19" ht="15.75" x14ac:dyDescent="0.25">
      <c r="B127" s="178" t="s">
        <v>299</v>
      </c>
      <c r="C127" s="130">
        <f t="shared" si="26"/>
        <v>7917</v>
      </c>
      <c r="D127" s="133"/>
      <c r="E127" s="134">
        <v>7917</v>
      </c>
      <c r="F127" s="134"/>
      <c r="G127" s="134">
        <f>SUM(C127-'ŠJ;dary príjmy'!C127)</f>
        <v>0</v>
      </c>
      <c r="H127" s="288"/>
      <c r="Q127" s="294"/>
      <c r="R127" s="295"/>
      <c r="S127" s="295"/>
    </row>
    <row r="128" spans="2:19" ht="16.5" thickBot="1" x14ac:dyDescent="0.3">
      <c r="B128" s="178" t="s">
        <v>167</v>
      </c>
      <c r="C128" s="130">
        <f t="shared" si="26"/>
        <v>0</v>
      </c>
      <c r="D128" s="133"/>
      <c r="E128" s="134"/>
      <c r="F128" s="134"/>
      <c r="G128" s="134">
        <f>SUM(C128-'ŠJ;dary príjmy'!C128)</f>
        <v>0</v>
      </c>
      <c r="H128" s="288"/>
      <c r="Q128" s="294"/>
      <c r="R128" s="295"/>
      <c r="S128" s="295"/>
    </row>
    <row r="129" spans="2:22" ht="16.5" thickBot="1" x14ac:dyDescent="0.3">
      <c r="B129" s="175" t="s">
        <v>168</v>
      </c>
      <c r="C129" s="127">
        <f t="shared" si="26"/>
        <v>51426</v>
      </c>
      <c r="D129" s="128">
        <f>SUM(D119:D128)</f>
        <v>33676</v>
      </c>
      <c r="E129" s="129">
        <f>SUM(E119:E128)</f>
        <v>17750</v>
      </c>
      <c r="F129" s="129">
        <f>SUM(F119:F128)</f>
        <v>0</v>
      </c>
      <c r="G129" s="129">
        <f>SUM(C129-'ŠJ;dary príjmy'!C129)</f>
        <v>464</v>
      </c>
      <c r="H129" s="288"/>
      <c r="Q129" s="357" t="s">
        <v>296</v>
      </c>
      <c r="R129" s="358">
        <v>281600</v>
      </c>
      <c r="S129" s="295"/>
      <c r="T129" s="359"/>
    </row>
    <row r="130" spans="2:22" ht="15.75" x14ac:dyDescent="0.25">
      <c r="B130" s="174" t="s">
        <v>169</v>
      </c>
      <c r="C130" s="124">
        <f t="shared" si="26"/>
        <v>4000</v>
      </c>
      <c r="D130" s="125"/>
      <c r="E130" s="126">
        <v>4000</v>
      </c>
      <c r="F130" s="126"/>
      <c r="G130" s="126">
        <f>SUM(C130-'ŠJ;dary príjmy'!C130)</f>
        <v>0</v>
      </c>
      <c r="H130" s="288"/>
      <c r="Q130" s="368" t="s">
        <v>297</v>
      </c>
      <c r="R130" s="369">
        <v>437741</v>
      </c>
      <c r="S130" s="295"/>
      <c r="T130" s="359"/>
    </row>
    <row r="131" spans="2:22" ht="15.75" x14ac:dyDescent="0.25">
      <c r="B131" s="514" t="s">
        <v>321</v>
      </c>
      <c r="C131" s="124">
        <f t="shared" si="26"/>
        <v>2602</v>
      </c>
      <c r="D131" s="155"/>
      <c r="E131" s="156">
        <v>2602</v>
      </c>
      <c r="F131" s="156"/>
      <c r="G131" s="126">
        <f>SUM(C131-'ŠJ;dary príjmy'!C131)</f>
        <v>0</v>
      </c>
      <c r="H131" s="288"/>
      <c r="Q131" s="368"/>
      <c r="R131" s="369"/>
      <c r="S131" s="295"/>
      <c r="T131" s="359"/>
    </row>
    <row r="132" spans="2:22" ht="16.5" thickBot="1" x14ac:dyDescent="0.3">
      <c r="B132" s="179" t="s">
        <v>170</v>
      </c>
      <c r="C132" s="135">
        <f t="shared" si="26"/>
        <v>0</v>
      </c>
      <c r="D132" s="136"/>
      <c r="E132" s="137"/>
      <c r="F132" s="137"/>
      <c r="G132" s="137">
        <f>SUM(C132-'ŠJ;dary príjmy'!C132)</f>
        <v>-25</v>
      </c>
      <c r="H132" s="288" t="s">
        <v>362</v>
      </c>
      <c r="Q132" s="368" t="s">
        <v>292</v>
      </c>
      <c r="R132" s="369">
        <v>3000</v>
      </c>
      <c r="S132" s="295"/>
      <c r="T132" s="359"/>
    </row>
    <row r="133" spans="2:22" ht="16.5" thickBot="1" x14ac:dyDescent="0.3">
      <c r="B133" s="180" t="s">
        <v>171</v>
      </c>
      <c r="C133" s="138">
        <f>SUM(D133:F133)</f>
        <v>6602</v>
      </c>
      <c r="D133" s="139">
        <f>SUM(D130:D132)</f>
        <v>0</v>
      </c>
      <c r="E133" s="148">
        <f>SUM(E130:E132)</f>
        <v>6602</v>
      </c>
      <c r="F133" s="148">
        <f>SUM(F130:F132)</f>
        <v>0</v>
      </c>
      <c r="G133" s="148">
        <f>SUM(C133-'ŠJ;dary príjmy'!C133)</f>
        <v>-25</v>
      </c>
      <c r="H133" s="288"/>
      <c r="Q133" s="374" t="s">
        <v>293</v>
      </c>
      <c r="R133" s="369">
        <v>9000</v>
      </c>
      <c r="S133" s="295"/>
      <c r="T133" s="359"/>
    </row>
    <row r="134" spans="2:22" ht="16.5" thickBot="1" x14ac:dyDescent="0.3">
      <c r="B134" s="181" t="s">
        <v>172</v>
      </c>
      <c r="C134" s="140">
        <f t="shared" si="26"/>
        <v>495769</v>
      </c>
      <c r="D134" s="141">
        <f>SUM(D133+D129+D118)</f>
        <v>382689</v>
      </c>
      <c r="E134" s="157">
        <f>SUM(E133+E129+E118)</f>
        <v>113080</v>
      </c>
      <c r="F134" s="157">
        <f>SUM(F133+F129+F118)</f>
        <v>0</v>
      </c>
      <c r="G134" s="157">
        <f>SUM(C134-'ŠJ;dary príjmy'!C134)</f>
        <v>439</v>
      </c>
      <c r="H134" s="288"/>
      <c r="Q134" s="374" t="s">
        <v>294</v>
      </c>
      <c r="R134" s="369">
        <v>2000</v>
      </c>
      <c r="S134" s="295"/>
      <c r="T134" s="359"/>
    </row>
    <row r="135" spans="2:22" ht="16.5" thickBot="1" x14ac:dyDescent="0.3">
      <c r="B135" s="174" t="s">
        <v>173</v>
      </c>
      <c r="C135" s="124">
        <f t="shared" si="26"/>
        <v>0</v>
      </c>
      <c r="D135" s="125"/>
      <c r="E135" s="126"/>
      <c r="F135" s="126"/>
      <c r="G135" s="126">
        <f>SUM(C135-'ŠJ;dary príjmy'!C135)</f>
        <v>0</v>
      </c>
      <c r="H135" s="288"/>
      <c r="Q135" s="372" t="s">
        <v>295</v>
      </c>
      <c r="R135" s="373">
        <v>6000</v>
      </c>
      <c r="S135" s="295"/>
      <c r="T135" s="359"/>
    </row>
    <row r="136" spans="2:22" ht="16.5" thickBot="1" x14ac:dyDescent="0.3">
      <c r="B136" s="174" t="s">
        <v>157</v>
      </c>
      <c r="C136" s="124">
        <f t="shared" si="26"/>
        <v>0</v>
      </c>
      <c r="D136" s="125"/>
      <c r="E136" s="126"/>
      <c r="F136" s="126"/>
      <c r="G136" s="126">
        <f>SUM(C136-'ŠJ;dary príjmy'!C136)</f>
        <v>0</v>
      </c>
      <c r="H136" s="288"/>
      <c r="Q136" s="370"/>
      <c r="R136" s="371">
        <f>SUM(R129:R135)</f>
        <v>739341</v>
      </c>
      <c r="S136" s="295"/>
      <c r="T136" s="359"/>
    </row>
    <row r="137" spans="2:22" ht="16.5" thickBot="1" x14ac:dyDescent="0.3">
      <c r="B137" s="174"/>
      <c r="C137" s="124">
        <f t="shared" si="26"/>
        <v>0</v>
      </c>
      <c r="D137" s="125"/>
      <c r="E137" s="126"/>
      <c r="F137" s="126"/>
      <c r="G137" s="126">
        <f>SUM(C137-'ŠJ;dary príjmy'!C137)</f>
        <v>0</v>
      </c>
      <c r="H137" s="288"/>
      <c r="Q137" s="359"/>
      <c r="R137" s="359"/>
      <c r="S137" s="295"/>
      <c r="T137" s="295"/>
    </row>
    <row r="138" spans="2:22" ht="16.5" thickBot="1" x14ac:dyDescent="0.3">
      <c r="B138" s="175" t="s">
        <v>174</v>
      </c>
      <c r="C138" s="127">
        <f t="shared" si="26"/>
        <v>0</v>
      </c>
      <c r="D138" s="128">
        <f>SUM(D135:D137)</f>
        <v>0</v>
      </c>
      <c r="E138" s="129">
        <f>SUM(E135:E137)</f>
        <v>0</v>
      </c>
      <c r="F138" s="129">
        <f>SUM(F135:F137)</f>
        <v>0</v>
      </c>
      <c r="G138" s="129">
        <f>SUM(C138-'ŠJ;dary príjmy'!C138)</f>
        <v>0</v>
      </c>
      <c r="H138" s="288"/>
      <c r="Q138" s="294" t="s">
        <v>147</v>
      </c>
      <c r="R138" s="295"/>
    </row>
    <row r="139" spans="2:22" ht="15.75" x14ac:dyDescent="0.25">
      <c r="B139" s="182" t="s">
        <v>159</v>
      </c>
      <c r="C139" s="142">
        <f t="shared" si="26"/>
        <v>0</v>
      </c>
      <c r="D139" s="143"/>
      <c r="E139" s="144"/>
      <c r="F139" s="144"/>
      <c r="G139" s="144">
        <f>SUM(C139-'ŠJ;dary príjmy'!C139)</f>
        <v>0</v>
      </c>
      <c r="H139" s="288"/>
      <c r="Q139" s="294"/>
      <c r="R139" s="295"/>
    </row>
    <row r="140" spans="2:22" ht="16.5" thickBot="1" x14ac:dyDescent="0.3">
      <c r="B140" s="176" t="s">
        <v>160</v>
      </c>
      <c r="C140" s="130">
        <f t="shared" si="26"/>
        <v>0</v>
      </c>
      <c r="D140" s="131"/>
      <c r="E140" s="132"/>
      <c r="F140" s="132"/>
      <c r="G140" s="132">
        <f>SUM(C140-'ŠJ;dary príjmy'!C140)</f>
        <v>0</v>
      </c>
      <c r="H140" s="288"/>
      <c r="Q140" s="294"/>
      <c r="R140" s="295"/>
    </row>
    <row r="141" spans="2:22" ht="16.5" thickBot="1" x14ac:dyDescent="0.3">
      <c r="B141" s="177" t="s">
        <v>161</v>
      </c>
      <c r="C141" s="130">
        <f t="shared" si="26"/>
        <v>0</v>
      </c>
      <c r="D141" s="133"/>
      <c r="E141" s="134"/>
      <c r="F141" s="134"/>
      <c r="G141" s="134">
        <f>SUM(C141-'ŠJ;dary príjmy'!C141)</f>
        <v>0</v>
      </c>
      <c r="H141" s="288"/>
      <c r="Q141" s="362"/>
      <c r="R141" s="363" t="s">
        <v>288</v>
      </c>
      <c r="S141" s="363" t="s">
        <v>289</v>
      </c>
      <c r="T141" s="364" t="s">
        <v>243</v>
      </c>
    </row>
    <row r="142" spans="2:22" ht="15.75" x14ac:dyDescent="0.25">
      <c r="B142" s="177" t="s">
        <v>162</v>
      </c>
      <c r="C142" s="130">
        <f t="shared" si="26"/>
        <v>0</v>
      </c>
      <c r="D142" s="133"/>
      <c r="E142" s="134"/>
      <c r="F142" s="134"/>
      <c r="G142" s="134">
        <f>SUM(C142-'ŠJ;dary príjmy'!C142)</f>
        <v>0</v>
      </c>
      <c r="H142" s="288"/>
      <c r="Q142" s="367" t="s">
        <v>290</v>
      </c>
      <c r="R142" s="375">
        <v>190420</v>
      </c>
      <c r="S142" s="375">
        <v>21880</v>
      </c>
      <c r="T142" s="378">
        <f>SUM(R142:S142)</f>
        <v>212300</v>
      </c>
      <c r="V142" s="288">
        <f>SUM(T142-R133)</f>
        <v>203300</v>
      </c>
    </row>
    <row r="143" spans="2:22" ht="15.75" x14ac:dyDescent="0.25">
      <c r="B143" s="177" t="s">
        <v>163</v>
      </c>
      <c r="C143" s="130">
        <f t="shared" si="26"/>
        <v>0</v>
      </c>
      <c r="D143" s="133"/>
      <c r="E143" s="134"/>
      <c r="F143" s="134"/>
      <c r="G143" s="134">
        <f>SUM(C143-'ŠJ;dary príjmy'!C143)</f>
        <v>0</v>
      </c>
      <c r="H143" s="288"/>
      <c r="Q143" s="367" t="s">
        <v>291</v>
      </c>
      <c r="R143" s="376">
        <v>349013</v>
      </c>
      <c r="S143" s="376">
        <v>92728</v>
      </c>
      <c r="T143" s="378">
        <f t="shared" ref="T143:T145" si="27">SUM(R143:S143)</f>
        <v>441741</v>
      </c>
      <c r="V143" s="288">
        <f>SUM(T143-R130)</f>
        <v>4000</v>
      </c>
    </row>
    <row r="144" spans="2:22" ht="15.75" x14ac:dyDescent="0.25">
      <c r="B144" s="177" t="s">
        <v>164</v>
      </c>
      <c r="C144" s="130">
        <f t="shared" si="26"/>
        <v>0</v>
      </c>
      <c r="D144" s="133"/>
      <c r="E144" s="134"/>
      <c r="F144" s="134"/>
      <c r="G144" s="134">
        <f>SUM(C144-'ŠJ;dary príjmy'!C144)</f>
        <v>0</v>
      </c>
      <c r="H144" s="288"/>
      <c r="Q144" s="366" t="s">
        <v>298</v>
      </c>
      <c r="R144" s="377">
        <v>28405</v>
      </c>
      <c r="S144" s="377">
        <v>8840</v>
      </c>
      <c r="T144" s="378">
        <f t="shared" si="27"/>
        <v>37245</v>
      </c>
      <c r="V144" s="288">
        <f>SUM(T144-R134)</f>
        <v>35245</v>
      </c>
    </row>
    <row r="145" spans="2:23" ht="16.5" thickBot="1" x14ac:dyDescent="0.3">
      <c r="B145" s="177" t="s">
        <v>165</v>
      </c>
      <c r="C145" s="130">
        <f t="shared" si="26"/>
        <v>0</v>
      </c>
      <c r="D145" s="133"/>
      <c r="E145" s="134"/>
      <c r="F145" s="134"/>
      <c r="G145" s="134">
        <f>SUM(C145-'ŠJ;dary príjmy'!C145)</f>
        <v>0</v>
      </c>
      <c r="H145" s="288"/>
      <c r="Q145" s="360" t="s">
        <v>144</v>
      </c>
      <c r="R145" s="376">
        <v>32155</v>
      </c>
      <c r="S145" s="379">
        <v>15900</v>
      </c>
      <c r="T145" s="378">
        <f t="shared" si="27"/>
        <v>48055</v>
      </c>
      <c r="V145" s="288">
        <f>SUM(T145-R135)</f>
        <v>42055</v>
      </c>
      <c r="W145" s="288">
        <f>SUM(V142:V145)</f>
        <v>284600</v>
      </c>
    </row>
    <row r="146" spans="2:23" ht="16.5" thickBot="1" x14ac:dyDescent="0.3">
      <c r="B146" s="178" t="s">
        <v>166</v>
      </c>
      <c r="C146" s="130">
        <f t="shared" si="26"/>
        <v>0</v>
      </c>
      <c r="D146" s="133"/>
      <c r="E146" s="134"/>
      <c r="F146" s="134"/>
      <c r="G146" s="134">
        <f>SUM(C146-'ŠJ;dary príjmy'!C146)</f>
        <v>0</v>
      </c>
      <c r="H146" s="288"/>
      <c r="Q146" s="361"/>
      <c r="R146" s="365">
        <f>SUM(R142:R145)</f>
        <v>599993</v>
      </c>
      <c r="S146" s="365">
        <f>SUM(S142:S145)</f>
        <v>139348</v>
      </c>
      <c r="T146" s="365">
        <f>SUM(T142:T145)</f>
        <v>739341</v>
      </c>
      <c r="V146" s="288"/>
    </row>
    <row r="147" spans="2:23" ht="15.75" thickBot="1" x14ac:dyDescent="0.3">
      <c r="B147" s="183"/>
      <c r="C147" s="145">
        <f t="shared" si="26"/>
        <v>0</v>
      </c>
      <c r="D147" s="146"/>
      <c r="E147" s="147"/>
      <c r="F147" s="147"/>
      <c r="G147" s="147">
        <f>SUM(C147-'ŠJ;dary príjmy'!C147)</f>
        <v>0</v>
      </c>
      <c r="H147" s="288"/>
    </row>
    <row r="148" spans="2:23" ht="15.75" thickBot="1" x14ac:dyDescent="0.3">
      <c r="B148" s="175" t="s">
        <v>175</v>
      </c>
      <c r="C148" s="127">
        <f t="shared" si="26"/>
        <v>0</v>
      </c>
      <c r="D148" s="128">
        <f>SUM(D139:D147)</f>
        <v>0</v>
      </c>
      <c r="E148" s="129">
        <f>SUM(E139:E147)</f>
        <v>0</v>
      </c>
      <c r="F148" s="129">
        <f>SUM(F139:F147)</f>
        <v>0</v>
      </c>
      <c r="G148" s="129">
        <f>SUM(C148-'ŠJ;dary príjmy'!C148)</f>
        <v>0</v>
      </c>
      <c r="H148" s="288"/>
    </row>
    <row r="149" spans="2:23" x14ac:dyDescent="0.25">
      <c r="B149" s="174" t="s">
        <v>176</v>
      </c>
      <c r="C149" s="124">
        <f t="shared" si="26"/>
        <v>0</v>
      </c>
      <c r="D149" s="125"/>
      <c r="E149" s="126"/>
      <c r="F149" s="126"/>
      <c r="G149" s="126">
        <f>SUM(C149-'ŠJ;dary príjmy'!C149)</f>
        <v>0</v>
      </c>
      <c r="H149" s="288"/>
      <c r="T149" s="288"/>
    </row>
    <row r="150" spans="2:23" ht="15.75" thickBot="1" x14ac:dyDescent="0.3">
      <c r="B150" s="179"/>
      <c r="C150" s="135">
        <f t="shared" si="26"/>
        <v>0</v>
      </c>
      <c r="D150" s="136"/>
      <c r="E150" s="137"/>
      <c r="F150" s="137"/>
      <c r="G150" s="137">
        <f>SUM(C150-'ŠJ;dary príjmy'!C150)</f>
        <v>0</v>
      </c>
      <c r="H150" s="288"/>
    </row>
    <row r="151" spans="2:23" ht="15.75" thickBot="1" x14ac:dyDescent="0.3">
      <c r="B151" s="180" t="s">
        <v>177</v>
      </c>
      <c r="C151" s="138">
        <f t="shared" si="26"/>
        <v>0</v>
      </c>
      <c r="D151" s="139">
        <f>SUM(D149:D150)</f>
        <v>0</v>
      </c>
      <c r="E151" s="148">
        <f>SUM(E149:E150)</f>
        <v>0</v>
      </c>
      <c r="F151" s="148">
        <f>SUM(F149:F150)</f>
        <v>0</v>
      </c>
      <c r="G151" s="148">
        <f>SUM(C151-'ŠJ;dary príjmy'!C151)</f>
        <v>0</v>
      </c>
      <c r="H151" s="288"/>
    </row>
    <row r="152" spans="2:23" ht="15.75" thickBot="1" x14ac:dyDescent="0.3">
      <c r="B152" s="181" t="s">
        <v>178</v>
      </c>
      <c r="C152" s="140">
        <f t="shared" si="26"/>
        <v>0</v>
      </c>
      <c r="D152" s="141">
        <f>SUM(D148+D151)</f>
        <v>0</v>
      </c>
      <c r="E152" s="157">
        <f t="shared" ref="E152:F152" si="28">SUM(E148+E151)</f>
        <v>0</v>
      </c>
      <c r="F152" s="157">
        <f t="shared" si="28"/>
        <v>0</v>
      </c>
      <c r="G152" s="157">
        <f>SUM(C152-'ŠJ;dary príjmy'!C152)</f>
        <v>0</v>
      </c>
      <c r="H152" s="288"/>
    </row>
    <row r="153" spans="2:23" x14ac:dyDescent="0.25">
      <c r="B153" s="184" t="s">
        <v>179</v>
      </c>
      <c r="C153" s="149">
        <f t="shared" si="26"/>
        <v>0</v>
      </c>
      <c r="D153" s="125"/>
      <c r="E153" s="126"/>
      <c r="F153" s="126"/>
      <c r="G153" s="126">
        <f>SUM(C153-'ŠJ;dary príjmy'!C153)</f>
        <v>0</v>
      </c>
      <c r="H153" s="288"/>
    </row>
    <row r="154" spans="2:23" x14ac:dyDescent="0.25">
      <c r="B154" s="179" t="s">
        <v>180</v>
      </c>
      <c r="C154" s="149">
        <f t="shared" si="26"/>
        <v>0</v>
      </c>
      <c r="D154" s="136"/>
      <c r="E154" s="137"/>
      <c r="F154" s="137"/>
      <c r="G154" s="137">
        <f>SUM(C154-'ŠJ;dary príjmy'!C154)</f>
        <v>0</v>
      </c>
      <c r="H154" s="288"/>
    </row>
    <row r="155" spans="2:23" x14ac:dyDescent="0.25">
      <c r="B155" s="185" t="s">
        <v>181</v>
      </c>
      <c r="C155" s="150">
        <f t="shared" si="26"/>
        <v>0</v>
      </c>
      <c r="D155" s="131"/>
      <c r="E155" s="132"/>
      <c r="F155" s="132"/>
      <c r="G155" s="132">
        <f>SUM(C155-'ŠJ;dary príjmy'!C155)</f>
        <v>0</v>
      </c>
      <c r="H155" s="288"/>
    </row>
    <row r="156" spans="2:23" ht="15.75" thickBot="1" x14ac:dyDescent="0.3">
      <c r="B156" s="186"/>
      <c r="C156" s="151">
        <f t="shared" si="26"/>
        <v>0</v>
      </c>
      <c r="D156" s="152"/>
      <c r="E156" s="153"/>
      <c r="F156" s="153"/>
      <c r="G156" s="153">
        <f>SUM(C156-'ŠJ;dary príjmy'!C156)</f>
        <v>0</v>
      </c>
      <c r="H156" s="288"/>
    </row>
    <row r="157" spans="2:23" ht="15.75" thickBot="1" x14ac:dyDescent="0.3">
      <c r="B157" s="181" t="s">
        <v>182</v>
      </c>
      <c r="C157" s="140">
        <f t="shared" si="26"/>
        <v>0</v>
      </c>
      <c r="D157" s="141">
        <f>SUM(D153:D156)</f>
        <v>0</v>
      </c>
      <c r="E157" s="157">
        <f>SUM(E153:E156)</f>
        <v>0</v>
      </c>
      <c r="F157" s="157">
        <f t="shared" ref="F157" si="29">SUM(F153:F156)</f>
        <v>0</v>
      </c>
      <c r="G157" s="157">
        <f>SUM(C157-'ŠJ;dary príjmy'!C157)</f>
        <v>0</v>
      </c>
      <c r="H157" s="288"/>
      <c r="J157" s="288"/>
    </row>
    <row r="158" spans="2:23" x14ac:dyDescent="0.25">
      <c r="B158" s="174" t="s">
        <v>183</v>
      </c>
      <c r="C158" s="124">
        <f t="shared" si="26"/>
        <v>37245</v>
      </c>
      <c r="D158" s="125">
        <v>28405</v>
      </c>
      <c r="E158" s="126">
        <v>8840</v>
      </c>
      <c r="F158" s="126"/>
      <c r="G158" s="126">
        <f>SUM(C158-'ŠJ;dary príjmy'!C158)</f>
        <v>0</v>
      </c>
      <c r="H158" s="288"/>
    </row>
    <row r="159" spans="2:23" x14ac:dyDescent="0.25">
      <c r="B159" s="187" t="s">
        <v>184</v>
      </c>
      <c r="C159" s="154">
        <f t="shared" si="26"/>
        <v>0</v>
      </c>
      <c r="D159" s="155"/>
      <c r="E159" s="156"/>
      <c r="F159" s="156"/>
      <c r="G159" s="156">
        <f>SUM(C159-'ŠJ;dary príjmy'!C159)</f>
        <v>0</v>
      </c>
      <c r="H159" s="288"/>
    </row>
    <row r="160" spans="2:23" ht="15.75" thickBot="1" x14ac:dyDescent="0.3">
      <c r="B160" s="179"/>
      <c r="C160" s="154">
        <f t="shared" si="26"/>
        <v>0</v>
      </c>
      <c r="D160" s="136"/>
      <c r="E160" s="137"/>
      <c r="F160" s="137"/>
      <c r="G160" s="137">
        <f>SUM(C160-'ŠJ;dary príjmy'!C160)</f>
        <v>0</v>
      </c>
      <c r="H160" s="288"/>
    </row>
    <row r="161" spans="2:10" ht="15.75" thickBot="1" x14ac:dyDescent="0.3">
      <c r="B161" s="181" t="s">
        <v>185</v>
      </c>
      <c r="C161" s="140">
        <f t="shared" si="26"/>
        <v>37245</v>
      </c>
      <c r="D161" s="141">
        <f>SUM(D158:D160)</f>
        <v>28405</v>
      </c>
      <c r="E161" s="157">
        <f t="shared" ref="E161:F161" si="30">SUM(E158:E160)</f>
        <v>8840</v>
      </c>
      <c r="F161" s="157">
        <f t="shared" si="30"/>
        <v>0</v>
      </c>
      <c r="G161" s="157">
        <f>SUM(C161-'ŠJ;dary príjmy'!C161)</f>
        <v>0</v>
      </c>
      <c r="H161" s="288"/>
      <c r="J161" s="288"/>
    </row>
    <row r="162" spans="2:10" x14ac:dyDescent="0.25">
      <c r="B162" s="173" t="s">
        <v>186</v>
      </c>
      <c r="C162" s="121">
        <f t="shared" si="26"/>
        <v>48055</v>
      </c>
      <c r="D162" s="122">
        <v>32155</v>
      </c>
      <c r="E162" s="123">
        <v>15900</v>
      </c>
      <c r="F162" s="123"/>
      <c r="G162" s="123">
        <f>SUM(C162-'ŠJ;dary príjmy'!C162)</f>
        <v>0</v>
      </c>
      <c r="H162" s="288"/>
    </row>
    <row r="163" spans="2:10" x14ac:dyDescent="0.25">
      <c r="B163" s="187" t="s">
        <v>184</v>
      </c>
      <c r="C163" s="154">
        <f t="shared" si="26"/>
        <v>0</v>
      </c>
      <c r="D163" s="155"/>
      <c r="E163" s="156"/>
      <c r="F163" s="156"/>
      <c r="G163" s="156">
        <f>SUM(C163-'ŠJ;dary príjmy'!C163)</f>
        <v>0</v>
      </c>
      <c r="H163" s="288"/>
    </row>
    <row r="164" spans="2:10" ht="15.75" thickBot="1" x14ac:dyDescent="0.3">
      <c r="B164" s="179"/>
      <c r="C164" s="154">
        <f t="shared" si="26"/>
        <v>0</v>
      </c>
      <c r="D164" s="136"/>
      <c r="E164" s="137"/>
      <c r="F164" s="137"/>
      <c r="G164" s="137">
        <f>SUM(C164-'ŠJ;dary príjmy'!C164)</f>
        <v>0</v>
      </c>
      <c r="H164" s="288"/>
    </row>
    <row r="165" spans="2:10" ht="15.75" thickBot="1" x14ac:dyDescent="0.3">
      <c r="B165" s="181" t="s">
        <v>187</v>
      </c>
      <c r="C165" s="140">
        <f t="shared" si="26"/>
        <v>48055</v>
      </c>
      <c r="D165" s="141">
        <f>SUM(D162:D164)</f>
        <v>32155</v>
      </c>
      <c r="E165" s="157">
        <f t="shared" ref="E165:F165" si="31">SUM(E162:E164)</f>
        <v>15900</v>
      </c>
      <c r="F165" s="157">
        <f t="shared" si="31"/>
        <v>0</v>
      </c>
      <c r="G165" s="157">
        <f>SUM(C165-'ŠJ;dary príjmy'!C165)</f>
        <v>0</v>
      </c>
      <c r="H165" s="288"/>
    </row>
    <row r="166" spans="2:10" x14ac:dyDescent="0.25">
      <c r="B166" s="173" t="s">
        <v>188</v>
      </c>
      <c r="C166" s="121">
        <f t="shared" si="26"/>
        <v>0</v>
      </c>
      <c r="D166" s="122"/>
      <c r="E166" s="123"/>
      <c r="F166" s="123"/>
      <c r="G166" s="123">
        <f>SUM(C166-'ŠJ;dary príjmy'!C166)</f>
        <v>0</v>
      </c>
      <c r="H166" s="288"/>
    </row>
    <row r="167" spans="2:10" x14ac:dyDescent="0.25">
      <c r="B167" s="187" t="s">
        <v>189</v>
      </c>
      <c r="C167" s="124">
        <f t="shared" si="26"/>
        <v>0</v>
      </c>
      <c r="D167" s="125"/>
      <c r="E167" s="126"/>
      <c r="F167" s="126"/>
      <c r="G167" s="126">
        <f>SUM(C167-'ŠJ;dary príjmy'!C167)</f>
        <v>0</v>
      </c>
      <c r="H167" s="288"/>
    </row>
    <row r="168" spans="2:10" x14ac:dyDescent="0.25">
      <c r="B168" s="179"/>
      <c r="C168" s="124">
        <f t="shared" si="26"/>
        <v>0</v>
      </c>
      <c r="D168" s="125"/>
      <c r="E168" s="126"/>
      <c r="F168" s="126"/>
      <c r="G168" s="126">
        <f>SUM(C168-'ŠJ;dary príjmy'!C168)</f>
        <v>0</v>
      </c>
      <c r="H168" s="288"/>
    </row>
    <row r="169" spans="2:10" ht="15.75" thickBot="1" x14ac:dyDescent="0.3">
      <c r="B169" s="176" t="s">
        <v>159</v>
      </c>
      <c r="C169" s="130">
        <f t="shared" si="26"/>
        <v>0</v>
      </c>
      <c r="D169" s="131"/>
      <c r="E169" s="132"/>
      <c r="F169" s="132"/>
      <c r="G169" s="132">
        <f>SUM(C169-'ŠJ;dary príjmy'!C169)</f>
        <v>0</v>
      </c>
      <c r="H169" s="288"/>
    </row>
    <row r="170" spans="2:10" ht="15.75" thickBot="1" x14ac:dyDescent="0.3">
      <c r="B170" s="181" t="s">
        <v>190</v>
      </c>
      <c r="C170" s="140">
        <f t="shared" si="26"/>
        <v>0</v>
      </c>
      <c r="D170" s="141">
        <f>SUM(D166:D169)</f>
        <v>0</v>
      </c>
      <c r="E170" s="157">
        <f>SUM(E166:E169)</f>
        <v>0</v>
      </c>
      <c r="F170" s="157">
        <f>SUM(F166:F169)</f>
        <v>0</v>
      </c>
      <c r="G170" s="157">
        <f>SUM(C170-'ŠJ;dary príjmy'!C170)</f>
        <v>0</v>
      </c>
      <c r="H170" s="288"/>
    </row>
    <row r="171" spans="2:10" x14ac:dyDescent="0.25">
      <c r="B171" s="174" t="s">
        <v>191</v>
      </c>
      <c r="C171" s="124">
        <f t="shared" si="26"/>
        <v>0</v>
      </c>
      <c r="D171" s="125"/>
      <c r="E171" s="126"/>
      <c r="F171" s="126"/>
      <c r="G171" s="126">
        <f>SUM(C171-'ŠJ;dary príjmy'!C171)</f>
        <v>0</v>
      </c>
      <c r="H171" s="288"/>
    </row>
    <row r="172" spans="2:10" x14ac:dyDescent="0.25">
      <c r="B172" s="187" t="s">
        <v>184</v>
      </c>
      <c r="C172" s="154">
        <f t="shared" si="26"/>
        <v>0</v>
      </c>
      <c r="D172" s="155"/>
      <c r="E172" s="156"/>
      <c r="F172" s="156"/>
      <c r="G172" s="156">
        <f>SUM(C172-'ŠJ;dary príjmy'!C172)</f>
        <v>0</v>
      </c>
      <c r="H172" s="288"/>
    </row>
    <row r="173" spans="2:10" ht="15.75" thickBot="1" x14ac:dyDescent="0.3">
      <c r="B173" s="179"/>
      <c r="C173" s="154">
        <f t="shared" si="26"/>
        <v>0</v>
      </c>
      <c r="D173" s="136"/>
      <c r="E173" s="137"/>
      <c r="F173" s="137"/>
      <c r="G173" s="137">
        <f>SUM(C173-'ŠJ;dary príjmy'!C173)</f>
        <v>0</v>
      </c>
      <c r="H173" s="288"/>
    </row>
    <row r="174" spans="2:10" ht="15.75" thickBot="1" x14ac:dyDescent="0.3">
      <c r="B174" s="181" t="s">
        <v>192</v>
      </c>
      <c r="C174" s="140">
        <f t="shared" si="26"/>
        <v>0</v>
      </c>
      <c r="D174" s="141">
        <f>SUM(D171:D173)</f>
        <v>0</v>
      </c>
      <c r="E174" s="157">
        <f t="shared" ref="E174" si="32">SUM(E171:E173)</f>
        <v>0</v>
      </c>
      <c r="F174" s="157">
        <f>SUM(F171:F173)</f>
        <v>0</v>
      </c>
      <c r="G174" s="157">
        <f>SUM(C174-'ŠJ;dary príjmy'!C174)</f>
        <v>0</v>
      </c>
      <c r="H174" s="288"/>
      <c r="J174" s="288"/>
    </row>
    <row r="175" spans="2:10" ht="15.75" thickBot="1" x14ac:dyDescent="0.3">
      <c r="B175" s="188" t="s">
        <v>193</v>
      </c>
      <c r="C175" s="158">
        <f t="shared" si="26"/>
        <v>89300</v>
      </c>
      <c r="D175" s="159">
        <f>SUM(D172+D171+D166+D163+D162+D159+D158+D154+D153+D149+D130+D132)</f>
        <v>60560</v>
      </c>
      <c r="E175" s="159">
        <f t="shared" ref="E175:F175" si="33">SUM(E172+E171+E166+E163+E162+E159+E158+E154+E153+E149+E130+E132)</f>
        <v>28740</v>
      </c>
      <c r="F175" s="159">
        <f t="shared" si="33"/>
        <v>0</v>
      </c>
      <c r="G175" s="159">
        <f>SUM(C175-'ŠJ;dary príjmy'!C175)</f>
        <v>-25</v>
      </c>
      <c r="H175" s="288"/>
    </row>
    <row r="176" spans="2:10" x14ac:dyDescent="0.25">
      <c r="B176" s="176" t="s">
        <v>194</v>
      </c>
      <c r="C176" s="130">
        <f t="shared" si="26"/>
        <v>0</v>
      </c>
      <c r="D176" s="131"/>
      <c r="E176" s="132"/>
      <c r="F176" s="132"/>
      <c r="G176" s="132">
        <f>SUM(C176-'ŠJ;dary príjmy'!C176)</f>
        <v>0</v>
      </c>
      <c r="H176" s="288"/>
    </row>
    <row r="177" spans="1:8" ht="15.75" thickBot="1" x14ac:dyDescent="0.3">
      <c r="B177" s="178" t="s">
        <v>195</v>
      </c>
      <c r="C177" s="160">
        <f t="shared" si="26"/>
        <v>0</v>
      </c>
      <c r="D177" s="133"/>
      <c r="E177" s="134"/>
      <c r="F177" s="134"/>
      <c r="G177" s="134">
        <f>SUM(C177-'ŠJ;dary príjmy'!C177)</f>
        <v>0</v>
      </c>
      <c r="H177" s="288"/>
    </row>
    <row r="178" spans="1:8" ht="15.75" thickBot="1" x14ac:dyDescent="0.3">
      <c r="B178" s="181" t="s">
        <v>196</v>
      </c>
      <c r="C178" s="140">
        <f t="shared" si="26"/>
        <v>0</v>
      </c>
      <c r="D178" s="141">
        <f>SUM(D176:D177)</f>
        <v>0</v>
      </c>
      <c r="E178" s="157">
        <f>SUM(E176:E177)</f>
        <v>0</v>
      </c>
      <c r="F178" s="157">
        <f>SUM(F176:F177)</f>
        <v>0</v>
      </c>
      <c r="G178" s="157">
        <f>SUM(C178-'ŠJ;dary príjmy'!C178)</f>
        <v>0</v>
      </c>
      <c r="H178" s="288"/>
    </row>
    <row r="179" spans="1:8" ht="15.75" thickBot="1" x14ac:dyDescent="0.3">
      <c r="B179" s="161" t="s">
        <v>197</v>
      </c>
      <c r="C179" s="170">
        <f t="shared" si="26"/>
        <v>581069</v>
      </c>
      <c r="D179" s="162">
        <f>SUM(D178+D175+D169+D155+D129+D118+D167+D131)</f>
        <v>443249</v>
      </c>
      <c r="E179" s="162">
        <f t="shared" ref="E179:F179" si="34">SUM(E178+E175+E169+E155+E129+E118+E167+E131)</f>
        <v>137820</v>
      </c>
      <c r="F179" s="162">
        <f t="shared" si="34"/>
        <v>0</v>
      </c>
      <c r="G179" s="162">
        <f>SUM(C179-'ŠJ;dary príjmy'!C179)</f>
        <v>439</v>
      </c>
      <c r="H179" s="288"/>
    </row>
    <row r="180" spans="1:8" x14ac:dyDescent="0.25">
      <c r="B180" s="163" t="s">
        <v>198</v>
      </c>
      <c r="C180" s="164">
        <f t="shared" si="26"/>
        <v>22679</v>
      </c>
      <c r="D180" s="165"/>
      <c r="E180" s="166">
        <v>22679</v>
      </c>
      <c r="F180" s="166"/>
      <c r="G180" s="314">
        <f>SUM(C180-'ŠJ;dary príjmy'!C180)</f>
        <v>0</v>
      </c>
      <c r="H180" s="288"/>
    </row>
    <row r="181" spans="1:8" ht="15.75" thickBot="1" x14ac:dyDescent="0.3">
      <c r="B181" s="174"/>
      <c r="C181" s="171">
        <f t="shared" si="26"/>
        <v>0</v>
      </c>
      <c r="D181" s="167"/>
      <c r="E181" s="168"/>
      <c r="F181" s="168"/>
      <c r="G181" s="315">
        <f>SUM(C181-'ŠJ;dary príjmy'!C181)</f>
        <v>0</v>
      </c>
      <c r="H181" s="288"/>
    </row>
    <row r="182" spans="1:8" ht="15.75" thickBot="1" x14ac:dyDescent="0.3">
      <c r="B182" s="161" t="s">
        <v>199</v>
      </c>
      <c r="C182" s="169">
        <f t="shared" ref="C182" si="35">SUM(D182:F182)</f>
        <v>603748</v>
      </c>
      <c r="D182" s="162">
        <f>SUM(D179:D181)</f>
        <v>443249</v>
      </c>
      <c r="E182" s="189">
        <f>SUM(E179:E181)</f>
        <v>160499</v>
      </c>
      <c r="F182" s="162">
        <f>SUM(F179:F181)</f>
        <v>0</v>
      </c>
      <c r="G182" s="162">
        <f>SUM(C182-'ŠJ;dary príjmy'!C182)</f>
        <v>439</v>
      </c>
    </row>
    <row r="183" spans="1:8" ht="15.75" customHeight="1" thickBot="1" x14ac:dyDescent="0.3">
      <c r="D183" s="191"/>
      <c r="E183" s="191"/>
      <c r="F183" s="191"/>
    </row>
    <row r="184" spans="1:8" ht="26.25" thickBot="1" x14ac:dyDescent="0.3">
      <c r="A184" s="530" t="s">
        <v>200</v>
      </c>
      <c r="B184" s="531"/>
      <c r="C184" s="88"/>
      <c r="D184" s="346"/>
      <c r="E184" s="347"/>
      <c r="F184" s="74" t="s">
        <v>143</v>
      </c>
    </row>
    <row r="185" spans="1:8" ht="15.75" thickBot="1" x14ac:dyDescent="0.3">
      <c r="A185" s="532"/>
      <c r="B185" s="533"/>
      <c r="C185" s="89" t="s">
        <v>2</v>
      </c>
      <c r="D185" s="341" t="s">
        <v>275</v>
      </c>
      <c r="E185" s="4" t="s">
        <v>273</v>
      </c>
      <c r="F185" s="299"/>
    </row>
    <row r="186" spans="1:8" x14ac:dyDescent="0.25">
      <c r="A186" s="90">
        <v>212003</v>
      </c>
      <c r="B186" s="91" t="s">
        <v>105</v>
      </c>
      <c r="C186" s="63">
        <v>3000</v>
      </c>
      <c r="D186" s="63">
        <v>3000</v>
      </c>
      <c r="E186" s="7">
        <f>SUM(D186-C186)</f>
        <v>0</v>
      </c>
      <c r="F186" s="299" t="s">
        <v>104</v>
      </c>
    </row>
    <row r="187" spans="1:8" x14ac:dyDescent="0.25">
      <c r="A187" s="92">
        <v>212004</v>
      </c>
      <c r="B187" s="93" t="s">
        <v>106</v>
      </c>
      <c r="C187" s="64"/>
      <c r="D187" s="64"/>
      <c r="E187" s="10">
        <f>SUM(D187-C187)</f>
        <v>0</v>
      </c>
      <c r="F187" s="299"/>
    </row>
    <row r="188" spans="1:8" ht="15.75" thickBot="1" x14ac:dyDescent="0.3">
      <c r="A188" s="94"/>
      <c r="B188" s="95"/>
      <c r="C188" s="65"/>
      <c r="D188" s="65"/>
      <c r="E188" s="28">
        <f>SUM(D188-C188)</f>
        <v>0</v>
      </c>
      <c r="F188" s="299"/>
    </row>
    <row r="189" spans="1:8" ht="15.75" thickBot="1" x14ac:dyDescent="0.3">
      <c r="A189" s="96">
        <v>210</v>
      </c>
      <c r="B189" s="97" t="s">
        <v>107</v>
      </c>
      <c r="C189" s="16">
        <f>SUM(C186:C188)</f>
        <v>3000</v>
      </c>
      <c r="D189" s="16">
        <f>SUM(D186:D188)</f>
        <v>3000</v>
      </c>
      <c r="E189" s="16">
        <f>SUM(E186:E188)</f>
        <v>0</v>
      </c>
      <c r="F189" s="299"/>
    </row>
    <row r="190" spans="1:8" ht="15.75" customHeight="1" x14ac:dyDescent="0.25">
      <c r="A190" s="94">
        <v>223001</v>
      </c>
      <c r="B190" s="68" t="s">
        <v>109</v>
      </c>
      <c r="C190" s="40">
        <v>6000</v>
      </c>
      <c r="D190" s="40">
        <v>6000</v>
      </c>
      <c r="E190" s="40">
        <f>SUM(D190-C190)</f>
        <v>0</v>
      </c>
      <c r="F190" s="299" t="s">
        <v>108</v>
      </c>
    </row>
    <row r="191" spans="1:8" x14ac:dyDescent="0.25">
      <c r="A191" s="94">
        <v>223002</v>
      </c>
      <c r="B191" s="98" t="s">
        <v>110</v>
      </c>
      <c r="C191" s="28"/>
      <c r="D191" s="28"/>
      <c r="E191" s="28">
        <f t="shared" ref="E191:E200" si="36">SUM(D191-C191)</f>
        <v>0</v>
      </c>
      <c r="F191" s="299" t="s">
        <v>104</v>
      </c>
    </row>
    <row r="192" spans="1:8" x14ac:dyDescent="0.25">
      <c r="A192" s="94">
        <v>223002</v>
      </c>
      <c r="B192" s="98" t="s">
        <v>111</v>
      </c>
      <c r="C192" s="28">
        <v>2000</v>
      </c>
      <c r="D192" s="28">
        <v>2000</v>
      </c>
      <c r="E192" s="28">
        <f t="shared" si="36"/>
        <v>0</v>
      </c>
      <c r="F192" s="299"/>
    </row>
    <row r="193" spans="1:6" x14ac:dyDescent="0.25">
      <c r="A193" s="94">
        <v>223002</v>
      </c>
      <c r="B193" s="98" t="s">
        <v>112</v>
      </c>
      <c r="C193" s="28"/>
      <c r="D193" s="28"/>
      <c r="E193" s="28">
        <f t="shared" si="36"/>
        <v>0</v>
      </c>
      <c r="F193" s="299"/>
    </row>
    <row r="194" spans="1:6" x14ac:dyDescent="0.25">
      <c r="A194" s="99">
        <v>223002</v>
      </c>
      <c r="B194" s="98" t="s">
        <v>151</v>
      </c>
      <c r="C194" s="10">
        <f>SUM(C191:C193)</f>
        <v>2000</v>
      </c>
      <c r="D194" s="10">
        <f>SUM(D191:D193)</f>
        <v>2000</v>
      </c>
      <c r="E194" s="10">
        <f>SUM(E191:E193)</f>
        <v>0</v>
      </c>
      <c r="F194" s="299"/>
    </row>
    <row r="195" spans="1:6" ht="15.75" thickBot="1" x14ac:dyDescent="0.3">
      <c r="A195" s="100"/>
      <c r="B195" s="101"/>
      <c r="C195" s="66"/>
      <c r="D195" s="66"/>
      <c r="E195" s="28">
        <f t="shared" si="36"/>
        <v>0</v>
      </c>
      <c r="F195" s="299"/>
    </row>
    <row r="196" spans="1:6" ht="15.75" thickBot="1" x14ac:dyDescent="0.3">
      <c r="A196" s="96">
        <v>220</v>
      </c>
      <c r="B196" s="102" t="s">
        <v>113</v>
      </c>
      <c r="C196" s="16">
        <f>SUM(C195+C194+C190)</f>
        <v>8000</v>
      </c>
      <c r="D196" s="16">
        <f>SUM(D195+D194+D190)</f>
        <v>8000</v>
      </c>
      <c r="E196" s="16">
        <f>SUM(E195+E194+E190)</f>
        <v>0</v>
      </c>
      <c r="F196" s="299"/>
    </row>
    <row r="197" spans="1:6" x14ac:dyDescent="0.25">
      <c r="A197" s="94">
        <v>292006</v>
      </c>
      <c r="B197" s="68" t="s">
        <v>115</v>
      </c>
      <c r="C197" s="28"/>
      <c r="D197" s="28"/>
      <c r="E197" s="28">
        <f>SUM(D197-C197)</f>
        <v>0</v>
      </c>
      <c r="F197" s="299" t="s">
        <v>114</v>
      </c>
    </row>
    <row r="198" spans="1:6" x14ac:dyDescent="0.25">
      <c r="A198" s="92">
        <v>292012</v>
      </c>
      <c r="B198" s="98" t="s">
        <v>117</v>
      </c>
      <c r="C198" s="10">
        <v>25</v>
      </c>
      <c r="D198" s="10">
        <v>25</v>
      </c>
      <c r="E198" s="28">
        <f t="shared" si="36"/>
        <v>0</v>
      </c>
      <c r="F198" s="299" t="s">
        <v>362</v>
      </c>
    </row>
    <row r="199" spans="1:6" x14ac:dyDescent="0.25">
      <c r="A199" s="92">
        <v>292017</v>
      </c>
      <c r="B199" s="98" t="s">
        <v>118</v>
      </c>
      <c r="C199" s="10"/>
      <c r="D199" s="10"/>
      <c r="E199" s="28">
        <f t="shared" si="36"/>
        <v>0</v>
      </c>
      <c r="F199" s="299" t="s">
        <v>116</v>
      </c>
    </row>
    <row r="200" spans="1:6" ht="15.75" thickBot="1" x14ac:dyDescent="0.3">
      <c r="A200" s="92">
        <v>292027</v>
      </c>
      <c r="B200" s="98" t="s">
        <v>119</v>
      </c>
      <c r="C200" s="66"/>
      <c r="D200" s="66"/>
      <c r="E200" s="28">
        <f t="shared" si="36"/>
        <v>0</v>
      </c>
      <c r="F200" s="299" t="s">
        <v>116</v>
      </c>
    </row>
    <row r="201" spans="1:6" ht="15.75" thickBot="1" x14ac:dyDescent="0.3">
      <c r="A201" s="96">
        <v>292</v>
      </c>
      <c r="B201" s="102" t="s">
        <v>120</v>
      </c>
      <c r="C201" s="16">
        <f>SUM(C197:C200)</f>
        <v>25</v>
      </c>
      <c r="D201" s="16">
        <f>SUM(D197:D200)</f>
        <v>25</v>
      </c>
      <c r="E201" s="16">
        <f>SUM(E197:E200)</f>
        <v>0</v>
      </c>
      <c r="F201" s="299"/>
    </row>
    <row r="202" spans="1:6" ht="15.75" thickBot="1" x14ac:dyDescent="0.3">
      <c r="A202" s="103">
        <v>200</v>
      </c>
      <c r="B202" s="104" t="s">
        <v>93</v>
      </c>
      <c r="C202" s="46">
        <f>SUM(C189+C196+C201)</f>
        <v>11025</v>
      </c>
      <c r="D202" s="46">
        <f>SUM(D189+D196+D201)</f>
        <v>11025</v>
      </c>
      <c r="E202" s="46">
        <f>SUM(E189+E196+E201)</f>
        <v>0</v>
      </c>
      <c r="F202" s="299"/>
    </row>
    <row r="203" spans="1:6" x14ac:dyDescent="0.25">
      <c r="A203" s="92">
        <v>311</v>
      </c>
      <c r="B203" s="105" t="s">
        <v>122</v>
      </c>
      <c r="C203" s="10">
        <v>2602</v>
      </c>
      <c r="D203" s="10">
        <v>2602</v>
      </c>
      <c r="E203" s="28">
        <f t="shared" ref="E203:E209" si="37">SUM(D203-C203)</f>
        <v>0</v>
      </c>
      <c r="F203" s="513" t="s">
        <v>363</v>
      </c>
    </row>
    <row r="204" spans="1:6" x14ac:dyDescent="0.25">
      <c r="A204" s="92">
        <v>312001</v>
      </c>
      <c r="B204" s="105" t="s">
        <v>124</v>
      </c>
      <c r="C204" s="10"/>
      <c r="D204" s="10"/>
      <c r="E204" s="28">
        <f t="shared" si="37"/>
        <v>0</v>
      </c>
      <c r="F204" s="299" t="s">
        <v>123</v>
      </c>
    </row>
    <row r="205" spans="1:6" x14ac:dyDescent="0.25">
      <c r="A205" s="92">
        <v>312007</v>
      </c>
      <c r="B205" s="105" t="s">
        <v>126</v>
      </c>
      <c r="C205" s="10"/>
      <c r="D205" s="10"/>
      <c r="E205" s="28">
        <f t="shared" si="37"/>
        <v>0</v>
      </c>
      <c r="F205" s="299" t="s">
        <v>125</v>
      </c>
    </row>
    <row r="206" spans="1:6" x14ac:dyDescent="0.25">
      <c r="A206" s="92">
        <v>312008</v>
      </c>
      <c r="B206" s="105" t="s">
        <v>127</v>
      </c>
      <c r="C206" s="10"/>
      <c r="D206" s="10"/>
      <c r="E206" s="28">
        <f t="shared" si="37"/>
        <v>0</v>
      </c>
      <c r="F206" s="299" t="s">
        <v>125</v>
      </c>
    </row>
    <row r="207" spans="1:6" x14ac:dyDescent="0.25">
      <c r="A207" s="92">
        <v>312011</v>
      </c>
      <c r="B207" s="105" t="s">
        <v>128</v>
      </c>
      <c r="C207" s="10"/>
      <c r="D207" s="10"/>
      <c r="E207" s="28">
        <f t="shared" si="37"/>
        <v>0</v>
      </c>
      <c r="F207" s="299" t="s">
        <v>125</v>
      </c>
    </row>
    <row r="208" spans="1:6" x14ac:dyDescent="0.25">
      <c r="A208" s="92">
        <v>312007</v>
      </c>
      <c r="B208" s="105" t="s">
        <v>129</v>
      </c>
      <c r="C208" s="10"/>
      <c r="D208" s="10"/>
      <c r="E208" s="28">
        <f t="shared" si="37"/>
        <v>0</v>
      </c>
      <c r="F208" s="299"/>
    </row>
    <row r="209" spans="1:6" ht="15.75" thickBot="1" x14ac:dyDescent="0.3">
      <c r="A209" s="106"/>
      <c r="B209" s="107"/>
      <c r="C209" s="66"/>
      <c r="D209" s="66"/>
      <c r="E209" s="28">
        <f t="shared" si="37"/>
        <v>0</v>
      </c>
    </row>
    <row r="210" spans="1:6" ht="15.75" thickBot="1" x14ac:dyDescent="0.3">
      <c r="A210" s="96">
        <v>310</v>
      </c>
      <c r="B210" s="102" t="s">
        <v>130</v>
      </c>
      <c r="C210" s="16">
        <f>SUM(C203:C209)</f>
        <v>2602</v>
      </c>
      <c r="D210" s="16">
        <f>SUM(D203:D209)</f>
        <v>2602</v>
      </c>
      <c r="E210" s="16">
        <f>SUM(E203:E209)</f>
        <v>0</v>
      </c>
    </row>
    <row r="211" spans="1:6" x14ac:dyDescent="0.25">
      <c r="A211" s="108">
        <v>321</v>
      </c>
      <c r="B211" s="109" t="s">
        <v>131</v>
      </c>
      <c r="C211" s="40"/>
      <c r="D211" s="40"/>
      <c r="E211" s="28">
        <f t="shared" ref="E211:E216" si="38">SUM(D211-C211)</f>
        <v>0</v>
      </c>
    </row>
    <row r="212" spans="1:6" x14ac:dyDescent="0.25">
      <c r="A212" s="110">
        <v>322001</v>
      </c>
      <c r="B212" s="111" t="s">
        <v>132</v>
      </c>
      <c r="C212" s="43"/>
      <c r="D212" s="43"/>
      <c r="E212" s="28">
        <f t="shared" si="38"/>
        <v>0</v>
      </c>
    </row>
    <row r="213" spans="1:6" x14ac:dyDescent="0.25">
      <c r="A213" s="110">
        <v>322005</v>
      </c>
      <c r="B213" s="105" t="s">
        <v>133</v>
      </c>
      <c r="C213" s="43"/>
      <c r="D213" s="43"/>
      <c r="E213" s="28">
        <f t="shared" si="38"/>
        <v>0</v>
      </c>
    </row>
    <row r="214" spans="1:6" x14ac:dyDescent="0.25">
      <c r="A214" s="110">
        <v>322006</v>
      </c>
      <c r="B214" s="105" t="s">
        <v>134</v>
      </c>
      <c r="C214" s="43"/>
      <c r="D214" s="43"/>
      <c r="E214" s="28">
        <f t="shared" si="38"/>
        <v>0</v>
      </c>
    </row>
    <row r="215" spans="1:6" x14ac:dyDescent="0.25">
      <c r="A215" s="110">
        <v>322008</v>
      </c>
      <c r="B215" s="105" t="s">
        <v>135</v>
      </c>
      <c r="C215" s="43"/>
      <c r="D215" s="43"/>
      <c r="E215" s="10">
        <f>SUM(D215-C215)</f>
        <v>0</v>
      </c>
    </row>
    <row r="216" spans="1:6" ht="15.75" thickBot="1" x14ac:dyDescent="0.3">
      <c r="A216" s="112"/>
      <c r="B216" s="107"/>
      <c r="C216" s="69"/>
      <c r="D216" s="69"/>
      <c r="E216" s="28">
        <f t="shared" si="38"/>
        <v>0</v>
      </c>
    </row>
    <row r="217" spans="1:6" ht="15.75" thickBot="1" x14ac:dyDescent="0.3">
      <c r="A217" s="96">
        <v>320</v>
      </c>
      <c r="B217" s="102" t="s">
        <v>136</v>
      </c>
      <c r="C217" s="16">
        <f>SUM(C211:C216)</f>
        <v>0</v>
      </c>
      <c r="D217" s="16">
        <f>SUM(D211:D216)</f>
        <v>0</v>
      </c>
      <c r="E217" s="16">
        <f>SUM(E211:E216)</f>
        <v>0</v>
      </c>
    </row>
    <row r="218" spans="1:6" ht="15.75" thickBot="1" x14ac:dyDescent="0.3">
      <c r="A218" s="103">
        <v>300</v>
      </c>
      <c r="B218" s="104" t="s">
        <v>93</v>
      </c>
      <c r="C218" s="46">
        <f>SUM(C210+C217)</f>
        <v>2602</v>
      </c>
      <c r="D218" s="46">
        <f>SUM(D210+D217)</f>
        <v>2602</v>
      </c>
      <c r="E218" s="46">
        <f>SUM(E210+E217)</f>
        <v>0</v>
      </c>
    </row>
    <row r="219" spans="1:6" ht="15.75" thickBot="1" x14ac:dyDescent="0.3">
      <c r="A219" s="103">
        <v>453</v>
      </c>
      <c r="B219" s="104" t="s">
        <v>286</v>
      </c>
      <c r="C219" s="46">
        <v>7917</v>
      </c>
      <c r="D219" s="46">
        <v>7917</v>
      </c>
      <c r="E219" s="46">
        <f>SUM(D219-C219)</f>
        <v>0</v>
      </c>
    </row>
    <row r="220" spans="1:6" ht="15.75" thickBot="1" x14ac:dyDescent="0.3">
      <c r="A220" s="113" t="s">
        <v>141</v>
      </c>
      <c r="B220" s="114" t="s">
        <v>138</v>
      </c>
      <c r="C220" s="52">
        <f>SUM(C202+C218+C219)</f>
        <v>21544</v>
      </c>
      <c r="D220" s="52">
        <f t="shared" ref="D220:E220" si="39">SUM(D202+D218+D219)</f>
        <v>21544</v>
      </c>
      <c r="E220" s="52">
        <f t="shared" si="39"/>
        <v>0</v>
      </c>
    </row>
    <row r="221" spans="1:6" x14ac:dyDescent="0.25">
      <c r="A221" s="108">
        <v>200</v>
      </c>
      <c r="B221" s="109" t="s">
        <v>139</v>
      </c>
      <c r="C221" s="40">
        <v>22500</v>
      </c>
      <c r="D221" s="40">
        <v>22500</v>
      </c>
      <c r="E221" s="40">
        <f>SUM(D221-C221)</f>
        <v>0</v>
      </c>
      <c r="F221" t="s">
        <v>108</v>
      </c>
    </row>
    <row r="222" spans="1:6" ht="15.75" thickBot="1" x14ac:dyDescent="0.3">
      <c r="A222" s="115">
        <v>400</v>
      </c>
      <c r="B222" s="116" t="s">
        <v>140</v>
      </c>
      <c r="C222" s="43">
        <v>179</v>
      </c>
      <c r="D222" s="69">
        <v>179</v>
      </c>
      <c r="E222" s="69">
        <f t="shared" ref="E222" si="40">SUM(D222-C222)</f>
        <v>0</v>
      </c>
      <c r="F222" t="s">
        <v>108</v>
      </c>
    </row>
    <row r="223" spans="1:6" ht="15.75" thickBot="1" x14ac:dyDescent="0.3">
      <c r="A223" s="50" t="s">
        <v>141</v>
      </c>
      <c r="B223" s="117" t="s">
        <v>142</v>
      </c>
      <c r="C223" s="52">
        <f>SUM(C220:C222)</f>
        <v>44223</v>
      </c>
      <c r="D223" s="52">
        <f>SUM(D220:D222)</f>
        <v>44223</v>
      </c>
      <c r="E223" s="52">
        <f>SUM(E220:E222)</f>
        <v>0</v>
      </c>
      <c r="F223" s="55"/>
    </row>
    <row r="224" spans="1:6" x14ac:dyDescent="0.25">
      <c r="D224" s="191"/>
      <c r="E224" s="191"/>
      <c r="F224" s="191"/>
    </row>
    <row r="225" spans="1:6" x14ac:dyDescent="0.25">
      <c r="D225" s="191"/>
      <c r="E225" s="190"/>
      <c r="F225" s="190"/>
    </row>
    <row r="226" spans="1:6" ht="15.75" thickBot="1" x14ac:dyDescent="0.3">
      <c r="D226" s="191"/>
      <c r="E226" s="190"/>
      <c r="F226" s="190"/>
    </row>
    <row r="227" spans="1:6" ht="15.75" thickBot="1" x14ac:dyDescent="0.3">
      <c r="A227" s="77"/>
      <c r="B227" s="78" t="s">
        <v>144</v>
      </c>
      <c r="C227" s="3"/>
      <c r="D227" s="3"/>
      <c r="E227" s="3"/>
      <c r="F227" s="55"/>
    </row>
    <row r="228" spans="1:6" ht="15.75" thickBot="1" x14ac:dyDescent="0.3">
      <c r="A228" s="79" t="s">
        <v>145</v>
      </c>
      <c r="B228" s="61"/>
      <c r="C228" s="34" t="s">
        <v>2</v>
      </c>
      <c r="D228" s="34" t="s">
        <v>275</v>
      </c>
      <c r="E228" s="34" t="s">
        <v>273</v>
      </c>
      <c r="F228" s="191"/>
    </row>
    <row r="229" spans="1:6" x14ac:dyDescent="0.25">
      <c r="A229" s="80"/>
      <c r="B229" s="81"/>
      <c r="C229" s="7"/>
      <c r="D229" s="7"/>
      <c r="E229" s="28">
        <f t="shared" ref="E229:E234" si="41">SUM(D229-C229)</f>
        <v>0</v>
      </c>
      <c r="F229" s="193"/>
    </row>
    <row r="230" spans="1:6" x14ac:dyDescent="0.25">
      <c r="A230" s="82"/>
      <c r="B230" s="83"/>
      <c r="C230" s="10"/>
      <c r="D230" s="28"/>
      <c r="E230" s="10">
        <f t="shared" si="41"/>
        <v>0</v>
      </c>
      <c r="F230" s="193"/>
    </row>
    <row r="231" spans="1:6" x14ac:dyDescent="0.25">
      <c r="A231" s="82">
        <v>223003</v>
      </c>
      <c r="B231" s="83" t="s">
        <v>150</v>
      </c>
      <c r="C231" s="10">
        <v>22500</v>
      </c>
      <c r="D231" s="10">
        <v>22500</v>
      </c>
      <c r="E231" s="10">
        <f t="shared" si="41"/>
        <v>0</v>
      </c>
      <c r="F231" t="s">
        <v>284</v>
      </c>
    </row>
    <row r="232" spans="1:6" x14ac:dyDescent="0.25">
      <c r="A232" s="82"/>
      <c r="B232" s="83"/>
      <c r="C232" s="10"/>
      <c r="D232" s="10"/>
      <c r="E232" s="10">
        <f t="shared" si="41"/>
        <v>0</v>
      </c>
      <c r="F232" s="190"/>
    </row>
    <row r="233" spans="1:6" x14ac:dyDescent="0.25">
      <c r="A233" s="82">
        <v>453</v>
      </c>
      <c r="B233" s="83" t="s">
        <v>146</v>
      </c>
      <c r="C233" s="10">
        <v>179</v>
      </c>
      <c r="D233" s="10">
        <v>179</v>
      </c>
      <c r="E233" s="10">
        <f t="shared" si="41"/>
        <v>0</v>
      </c>
      <c r="F233" s="190"/>
    </row>
    <row r="234" spans="1:6" ht="15.75" thickBot="1" x14ac:dyDescent="0.3">
      <c r="A234" s="84"/>
      <c r="B234" s="85"/>
      <c r="C234" s="13"/>
      <c r="D234" s="13"/>
      <c r="E234" s="10">
        <f t="shared" si="41"/>
        <v>0</v>
      </c>
      <c r="F234" s="190"/>
    </row>
    <row r="235" spans="1:6" ht="15.75" thickBot="1" x14ac:dyDescent="0.3">
      <c r="A235" s="86"/>
      <c r="B235" s="75"/>
      <c r="C235" s="16">
        <f>SUM(C229:C234)</f>
        <v>22679</v>
      </c>
      <c r="D235" s="16">
        <f>SUM(D229:D234)</f>
        <v>22679</v>
      </c>
      <c r="E235" s="16">
        <f>SUM(E229:E234)</f>
        <v>0</v>
      </c>
      <c r="F235" s="190"/>
    </row>
    <row r="236" spans="1:6" ht="15.75" thickBot="1" x14ac:dyDescent="0.3">
      <c r="E236" s="331"/>
      <c r="F236" s="190"/>
    </row>
    <row r="237" spans="1:6" ht="15.75" thickBot="1" x14ac:dyDescent="0.3">
      <c r="A237" s="77"/>
      <c r="B237" s="78" t="s">
        <v>144</v>
      </c>
      <c r="C237" s="3"/>
      <c r="D237" s="3"/>
      <c r="E237" s="3"/>
      <c r="F237" s="190"/>
    </row>
    <row r="238" spans="1:6" ht="15.75" thickBot="1" x14ac:dyDescent="0.3">
      <c r="A238" s="79" t="s">
        <v>147</v>
      </c>
      <c r="B238" s="61"/>
      <c r="C238" s="4" t="s">
        <v>2</v>
      </c>
      <c r="D238" s="34" t="s">
        <v>275</v>
      </c>
      <c r="E238" s="34" t="s">
        <v>273</v>
      </c>
      <c r="F238" s="55"/>
    </row>
    <row r="239" spans="1:6" x14ac:dyDescent="0.25">
      <c r="A239" s="80"/>
      <c r="B239" s="81"/>
      <c r="C239" s="63"/>
      <c r="D239" s="63"/>
      <c r="E239" s="28">
        <f>SUM(D239-C239)</f>
        <v>0</v>
      </c>
    </row>
    <row r="240" spans="1:6" x14ac:dyDescent="0.25">
      <c r="A240" s="82">
        <v>633011</v>
      </c>
      <c r="B240" s="83" t="s">
        <v>148</v>
      </c>
      <c r="C240" s="64">
        <v>22579</v>
      </c>
      <c r="D240" s="64">
        <v>22579</v>
      </c>
      <c r="E240" s="10">
        <f>SUM(D240-C240)</f>
        <v>0</v>
      </c>
      <c r="F240" t="s">
        <v>284</v>
      </c>
    </row>
    <row r="241" spans="1:6" x14ac:dyDescent="0.25">
      <c r="A241" s="82"/>
      <c r="B241" s="83"/>
      <c r="C241" s="64"/>
      <c r="D241" s="349"/>
      <c r="E241" s="10">
        <f t="shared" ref="E241:E243" si="42">SUM(D241-C241)</f>
        <v>0</v>
      </c>
      <c r="F241" t="s">
        <v>123</v>
      </c>
    </row>
    <row r="242" spans="1:6" x14ac:dyDescent="0.25">
      <c r="A242" s="82">
        <v>637012</v>
      </c>
      <c r="B242" s="83" t="s">
        <v>149</v>
      </c>
      <c r="C242" s="64">
        <v>100</v>
      </c>
      <c r="D242" s="64">
        <v>100</v>
      </c>
      <c r="E242" s="10">
        <f t="shared" si="42"/>
        <v>0</v>
      </c>
      <c r="F242" t="s">
        <v>284</v>
      </c>
    </row>
    <row r="243" spans="1:6" x14ac:dyDescent="0.25">
      <c r="A243" s="82"/>
      <c r="B243" s="83"/>
      <c r="C243" s="64"/>
      <c r="D243" s="76"/>
      <c r="E243" s="10">
        <f t="shared" si="42"/>
        <v>0</v>
      </c>
    </row>
    <row r="244" spans="1:6" ht="15.75" thickBot="1" x14ac:dyDescent="0.3">
      <c r="A244" s="84"/>
      <c r="B244" s="85"/>
      <c r="C244" s="76"/>
      <c r="D244" s="76"/>
      <c r="E244" s="10">
        <f>SUM(D244-C244)</f>
        <v>0</v>
      </c>
    </row>
    <row r="245" spans="1:6" ht="15.75" thickBot="1" x14ac:dyDescent="0.3">
      <c r="A245" s="87"/>
      <c r="B245" s="75"/>
      <c r="C245" s="16">
        <f>SUM(C239:C244)</f>
        <v>22679</v>
      </c>
      <c r="D245" s="16">
        <f>SUM(D239:D244)</f>
        <v>22679</v>
      </c>
      <c r="E245" s="16">
        <f>SUM(E239:E244)</f>
        <v>0</v>
      </c>
    </row>
    <row r="251" spans="1:6" x14ac:dyDescent="0.25">
      <c r="A251" t="s">
        <v>266</v>
      </c>
      <c r="B251" s="301"/>
      <c r="C251" s="300"/>
      <c r="E251" t="s">
        <v>267</v>
      </c>
    </row>
    <row r="252" spans="1:6" x14ac:dyDescent="0.25">
      <c r="E252" t="s">
        <v>268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52"/>
  <sheetViews>
    <sheetView workbookViewId="0">
      <selection activeCell="G15" sqref="G15"/>
    </sheetView>
  </sheetViews>
  <sheetFormatPr defaultRowHeight="15" x14ac:dyDescent="0.25"/>
  <cols>
    <col min="1" max="1" width="12.7109375" customWidth="1"/>
    <col min="2" max="2" width="45.7109375" customWidth="1"/>
    <col min="3" max="9" width="12.7109375" customWidth="1"/>
  </cols>
  <sheetData>
    <row r="1" spans="1:9" ht="15.75" x14ac:dyDescent="0.25">
      <c r="A1" s="293" t="s">
        <v>259</v>
      </c>
      <c r="B1" s="294" t="s">
        <v>260</v>
      </c>
      <c r="C1" s="295"/>
      <c r="D1" s="295"/>
      <c r="E1" s="295"/>
      <c r="F1" s="295"/>
      <c r="G1" s="295"/>
      <c r="H1" s="295"/>
      <c r="I1" s="295"/>
    </row>
    <row r="2" spans="1:9" ht="15.75" x14ac:dyDescent="0.25">
      <c r="A2" s="293" t="s">
        <v>261</v>
      </c>
      <c r="B2" s="296">
        <v>37811169</v>
      </c>
      <c r="C2" s="295"/>
      <c r="D2" s="295"/>
      <c r="E2" s="295"/>
      <c r="F2" s="295"/>
      <c r="G2" s="295"/>
      <c r="H2" s="295"/>
      <c r="I2" s="295"/>
    </row>
    <row r="3" spans="1:9" ht="15.75" x14ac:dyDescent="0.25">
      <c r="A3" s="293" t="s">
        <v>262</v>
      </c>
      <c r="B3" s="295" t="s">
        <v>263</v>
      </c>
      <c r="C3" s="295"/>
      <c r="D3" s="295"/>
      <c r="E3" s="295"/>
      <c r="F3" s="295"/>
      <c r="G3" s="295"/>
      <c r="H3" s="295"/>
      <c r="I3" s="295"/>
    </row>
    <row r="4" spans="1:9" x14ac:dyDescent="0.25">
      <c r="A4" s="385" t="s">
        <v>300</v>
      </c>
      <c r="B4" s="191"/>
      <c r="C4" s="191"/>
      <c r="D4" s="191"/>
      <c r="E4" s="191"/>
      <c r="F4" s="191"/>
      <c r="G4" s="191"/>
      <c r="H4" s="191"/>
      <c r="I4" s="191"/>
    </row>
    <row r="5" spans="1:9" ht="16.5" thickBot="1" x14ac:dyDescent="0.3">
      <c r="A5" s="302" t="s">
        <v>389</v>
      </c>
      <c r="B5" s="302"/>
      <c r="C5" s="302"/>
      <c r="D5" s="302"/>
      <c r="E5" s="302"/>
      <c r="F5" s="197"/>
      <c r="G5" s="191"/>
      <c r="I5" s="197"/>
    </row>
    <row r="6" spans="1:9" ht="45.75" thickBot="1" x14ac:dyDescent="0.3">
      <c r="A6" s="70"/>
      <c r="B6" s="57" t="s">
        <v>1</v>
      </c>
      <c r="C6" s="303" t="s">
        <v>390</v>
      </c>
      <c r="D6" s="303" t="s">
        <v>391</v>
      </c>
      <c r="E6" s="303"/>
    </row>
    <row r="7" spans="1:9" ht="15.75" thickBot="1" x14ac:dyDescent="0.3">
      <c r="A7" s="71"/>
      <c r="B7" s="72"/>
      <c r="C7" s="305" t="s">
        <v>2</v>
      </c>
      <c r="D7" s="305" t="s">
        <v>2</v>
      </c>
      <c r="E7" s="305" t="s">
        <v>2</v>
      </c>
    </row>
    <row r="8" spans="1:9" x14ac:dyDescent="0.25">
      <c r="A8" s="5">
        <v>611</v>
      </c>
      <c r="B8" s="6" t="s">
        <v>3</v>
      </c>
      <c r="C8" s="49"/>
      <c r="D8" s="49"/>
      <c r="E8" s="49"/>
    </row>
    <row r="9" spans="1:9" x14ac:dyDescent="0.25">
      <c r="A9" s="8">
        <v>612001</v>
      </c>
      <c r="B9" s="9" t="s">
        <v>4</v>
      </c>
      <c r="C9" s="43"/>
      <c r="D9" s="43"/>
      <c r="E9" s="43"/>
    </row>
    <row r="10" spans="1:9" x14ac:dyDescent="0.25">
      <c r="A10" s="8">
        <v>612002</v>
      </c>
      <c r="B10" s="9" t="s">
        <v>5</v>
      </c>
      <c r="C10" s="43"/>
      <c r="D10" s="43"/>
      <c r="E10" s="43"/>
    </row>
    <row r="11" spans="1:9" x14ac:dyDescent="0.25">
      <c r="A11" s="8">
        <v>614</v>
      </c>
      <c r="B11" s="9" t="s">
        <v>6</v>
      </c>
      <c r="C11" s="43"/>
      <c r="D11" s="43"/>
      <c r="E11" s="43"/>
    </row>
    <row r="12" spans="1:9" x14ac:dyDescent="0.25">
      <c r="A12" s="8"/>
      <c r="B12" s="9" t="s">
        <v>7</v>
      </c>
      <c r="C12" s="43"/>
      <c r="D12" s="43"/>
      <c r="E12" s="43"/>
    </row>
    <row r="13" spans="1:9" ht="15.75" thickBot="1" x14ac:dyDescent="0.3">
      <c r="A13" s="11">
        <v>616</v>
      </c>
      <c r="B13" s="12" t="s">
        <v>8</v>
      </c>
      <c r="C13" s="306"/>
      <c r="D13" s="306"/>
      <c r="E13" s="306"/>
    </row>
    <row r="14" spans="1:9" ht="15.75" thickBot="1" x14ac:dyDescent="0.3">
      <c r="A14" s="14">
        <v>610</v>
      </c>
      <c r="B14" s="15" t="s">
        <v>9</v>
      </c>
      <c r="C14" s="307">
        <f>SUM(C8:C13)</f>
        <v>0</v>
      </c>
      <c r="D14" s="307">
        <f t="shared" ref="D14:E14" si="0">SUM(D8:D13)</f>
        <v>0</v>
      </c>
      <c r="E14" s="307">
        <f t="shared" si="0"/>
        <v>0</v>
      </c>
      <c r="F14" s="55"/>
      <c r="G14" s="55"/>
      <c r="H14" s="55"/>
    </row>
    <row r="15" spans="1:9" x14ac:dyDescent="0.25">
      <c r="A15" s="5">
        <v>621</v>
      </c>
      <c r="B15" s="6" t="s">
        <v>10</v>
      </c>
      <c r="C15" s="43"/>
      <c r="D15" s="43"/>
      <c r="E15" s="43"/>
      <c r="F15" s="190"/>
      <c r="G15" s="190"/>
      <c r="H15" s="190"/>
      <c r="I15" s="58"/>
    </row>
    <row r="16" spans="1:9" x14ac:dyDescent="0.25">
      <c r="A16" s="8">
        <v>623</v>
      </c>
      <c r="B16" s="9" t="s">
        <v>11</v>
      </c>
      <c r="C16" s="43"/>
      <c r="D16" s="43"/>
      <c r="E16" s="43"/>
      <c r="F16" s="190"/>
      <c r="G16" s="190"/>
      <c r="H16" s="190"/>
      <c r="I16" s="58"/>
    </row>
    <row r="17" spans="1:9" x14ac:dyDescent="0.25">
      <c r="A17" s="8">
        <v>625001</v>
      </c>
      <c r="B17" s="9" t="s">
        <v>12</v>
      </c>
      <c r="C17" s="43"/>
      <c r="D17" s="43"/>
      <c r="E17" s="43"/>
      <c r="F17" s="190"/>
      <c r="G17" s="190"/>
      <c r="H17" s="190"/>
      <c r="I17" s="58"/>
    </row>
    <row r="18" spans="1:9" x14ac:dyDescent="0.25">
      <c r="A18" s="8">
        <v>625002</v>
      </c>
      <c r="B18" s="9" t="s">
        <v>13</v>
      </c>
      <c r="C18" s="43"/>
      <c r="D18" s="43"/>
      <c r="E18" s="43"/>
      <c r="F18" s="190"/>
      <c r="G18" s="190"/>
      <c r="H18" s="190"/>
      <c r="I18" s="58"/>
    </row>
    <row r="19" spans="1:9" x14ac:dyDescent="0.25">
      <c r="A19" s="8">
        <v>625003</v>
      </c>
      <c r="B19" s="9" t="s">
        <v>14</v>
      </c>
      <c r="C19" s="43"/>
      <c r="D19" s="43"/>
      <c r="E19" s="43"/>
      <c r="F19" s="190"/>
      <c r="G19" s="190"/>
      <c r="H19" s="190"/>
      <c r="I19" s="58"/>
    </row>
    <row r="20" spans="1:9" x14ac:dyDescent="0.25">
      <c r="A20" s="8">
        <v>625004</v>
      </c>
      <c r="B20" s="9" t="s">
        <v>15</v>
      </c>
      <c r="C20" s="43"/>
      <c r="D20" s="43"/>
      <c r="E20" s="43"/>
      <c r="F20" s="190"/>
      <c r="G20" s="190"/>
      <c r="H20" s="190"/>
      <c r="I20" s="58"/>
    </row>
    <row r="21" spans="1:9" x14ac:dyDescent="0.25">
      <c r="A21" s="8">
        <v>625005</v>
      </c>
      <c r="B21" s="9" t="s">
        <v>16</v>
      </c>
      <c r="C21" s="43"/>
      <c r="D21" s="43"/>
      <c r="E21" s="43"/>
      <c r="F21" s="190"/>
      <c r="G21" s="190"/>
      <c r="H21" s="190"/>
      <c r="I21" s="58"/>
    </row>
    <row r="22" spans="1:9" x14ac:dyDescent="0.25">
      <c r="A22" s="11">
        <v>625007</v>
      </c>
      <c r="B22" s="12" t="s">
        <v>17</v>
      </c>
      <c r="C22" s="43"/>
      <c r="D22" s="43"/>
      <c r="E22" s="43"/>
      <c r="F22" s="190"/>
      <c r="G22" s="190"/>
      <c r="H22" s="190"/>
      <c r="I22" s="58"/>
    </row>
    <row r="23" spans="1:9" ht="15.75" thickBot="1" x14ac:dyDescent="0.3">
      <c r="A23" s="11">
        <v>627</v>
      </c>
      <c r="B23" s="12" t="s">
        <v>18</v>
      </c>
      <c r="C23" s="43"/>
      <c r="D23" s="43"/>
      <c r="E23" s="43"/>
      <c r="F23" s="190"/>
      <c r="G23" s="190"/>
      <c r="H23" s="190"/>
    </row>
    <row r="24" spans="1:9" ht="15.75" thickBot="1" x14ac:dyDescent="0.3">
      <c r="A24" s="14">
        <v>620</v>
      </c>
      <c r="B24" s="15" t="s">
        <v>19</v>
      </c>
      <c r="C24" s="307">
        <f t="shared" ref="C24:E24" si="1">SUM(C15:C23)</f>
        <v>0</v>
      </c>
      <c r="D24" s="307">
        <f t="shared" si="1"/>
        <v>0</v>
      </c>
      <c r="E24" s="307">
        <f t="shared" si="1"/>
        <v>0</v>
      </c>
      <c r="F24" s="55"/>
      <c r="G24" s="55"/>
      <c r="H24" s="55"/>
      <c r="I24" s="58"/>
    </row>
    <row r="25" spans="1:9" ht="15.75" thickBot="1" x14ac:dyDescent="0.3">
      <c r="A25" s="17" t="s">
        <v>20</v>
      </c>
      <c r="B25" s="18" t="s">
        <v>21</v>
      </c>
      <c r="C25" s="308">
        <f t="shared" ref="C25:E25" si="2">SUM(C24,C14)</f>
        <v>0</v>
      </c>
      <c r="D25" s="308">
        <f t="shared" si="2"/>
        <v>0</v>
      </c>
      <c r="E25" s="308">
        <f t="shared" si="2"/>
        <v>0</v>
      </c>
      <c r="F25" s="55"/>
      <c r="G25" s="55"/>
      <c r="H25" s="55"/>
    </row>
    <row r="26" spans="1:9" x14ac:dyDescent="0.25">
      <c r="A26" s="20">
        <v>631001</v>
      </c>
      <c r="B26" s="21" t="s">
        <v>22</v>
      </c>
      <c r="C26" s="40"/>
      <c r="D26" s="40"/>
      <c r="E26" s="40"/>
      <c r="F26" s="190"/>
      <c r="G26" s="190"/>
      <c r="H26" s="190"/>
    </row>
    <row r="27" spans="1:9" ht="15.75" thickBot="1" x14ac:dyDescent="0.3">
      <c r="A27" s="22">
        <v>631002</v>
      </c>
      <c r="B27" s="23" t="s">
        <v>23</v>
      </c>
      <c r="C27" s="69"/>
      <c r="D27" s="69"/>
      <c r="E27" s="69"/>
      <c r="F27" s="190"/>
      <c r="G27" s="190"/>
      <c r="H27" s="190"/>
    </row>
    <row r="28" spans="1:9" ht="15.75" thickBot="1" x14ac:dyDescent="0.3">
      <c r="A28" s="25">
        <v>631</v>
      </c>
      <c r="B28" s="26" t="s">
        <v>24</v>
      </c>
      <c r="C28" s="309">
        <f t="shared" ref="C28:D28" si="3">SUM(C26:C27)</f>
        <v>0</v>
      </c>
      <c r="D28" s="309">
        <f t="shared" si="3"/>
        <v>0</v>
      </c>
      <c r="E28" s="309">
        <f t="shared" ref="E28" si="4">SUM(E26:E27)</f>
        <v>0</v>
      </c>
    </row>
    <row r="29" spans="1:9" x14ac:dyDescent="0.25">
      <c r="A29" s="5" t="s">
        <v>25</v>
      </c>
      <c r="B29" s="6" t="s">
        <v>26</v>
      </c>
      <c r="C29" s="49"/>
      <c r="D29" s="49"/>
      <c r="E29" s="49"/>
    </row>
    <row r="30" spans="1:9" x14ac:dyDescent="0.25">
      <c r="A30" s="8" t="s">
        <v>27</v>
      </c>
      <c r="B30" s="9" t="s">
        <v>28</v>
      </c>
      <c r="C30" s="43"/>
      <c r="D30" s="43"/>
      <c r="E30" s="43"/>
    </row>
    <row r="31" spans="1:9" x14ac:dyDescent="0.25">
      <c r="A31" s="8" t="s">
        <v>29</v>
      </c>
      <c r="B31" s="9" t="s">
        <v>30</v>
      </c>
      <c r="C31" s="43"/>
      <c r="D31" s="43"/>
      <c r="E31" s="43"/>
    </row>
    <row r="32" spans="1:9" x14ac:dyDescent="0.25">
      <c r="A32" s="8">
        <v>632002</v>
      </c>
      <c r="B32" s="9" t="s">
        <v>31</v>
      </c>
      <c r="C32" s="43"/>
      <c r="D32" s="43"/>
      <c r="E32" s="43"/>
    </row>
    <row r="33" spans="1:5" x14ac:dyDescent="0.25">
      <c r="A33" s="11">
        <v>632003</v>
      </c>
      <c r="B33" s="12" t="s">
        <v>32</v>
      </c>
      <c r="C33" s="43"/>
      <c r="D33" s="43"/>
      <c r="E33" s="43"/>
    </row>
    <row r="34" spans="1:5" x14ac:dyDescent="0.25">
      <c r="A34" s="11">
        <v>632004</v>
      </c>
      <c r="B34" s="12" t="s">
        <v>33</v>
      </c>
      <c r="C34" s="43"/>
      <c r="D34" s="43"/>
      <c r="E34" s="43"/>
    </row>
    <row r="35" spans="1:5" ht="15.75" thickBot="1" x14ac:dyDescent="0.3">
      <c r="A35" s="11">
        <v>632005</v>
      </c>
      <c r="B35" s="12" t="s">
        <v>34</v>
      </c>
      <c r="C35" s="43"/>
      <c r="D35" s="43"/>
      <c r="E35" s="43"/>
    </row>
    <row r="36" spans="1:5" ht="15.75" thickBot="1" x14ac:dyDescent="0.3">
      <c r="A36" s="25">
        <v>632</v>
      </c>
      <c r="B36" s="26" t="s">
        <v>35</v>
      </c>
      <c r="C36" s="309">
        <f t="shared" ref="C36:E36" si="5">SUM(C29:C35)</f>
        <v>0</v>
      </c>
      <c r="D36" s="309">
        <f t="shared" si="5"/>
        <v>0</v>
      </c>
      <c r="E36" s="309">
        <f t="shared" si="5"/>
        <v>0</v>
      </c>
    </row>
    <row r="37" spans="1:5" x14ac:dyDescent="0.25">
      <c r="A37" s="5">
        <v>633001</v>
      </c>
      <c r="B37" s="6" t="s">
        <v>36</v>
      </c>
      <c r="C37" s="43"/>
      <c r="D37" s="43"/>
      <c r="E37" s="43"/>
    </row>
    <row r="38" spans="1:5" x14ac:dyDescent="0.25">
      <c r="A38" s="5">
        <v>633002</v>
      </c>
      <c r="B38" s="6" t="s">
        <v>37</v>
      </c>
      <c r="C38" s="43"/>
      <c r="D38" s="43"/>
      <c r="E38" s="43"/>
    </row>
    <row r="39" spans="1:5" x14ac:dyDescent="0.25">
      <c r="A39" s="8">
        <v>633003</v>
      </c>
      <c r="B39" s="9" t="s">
        <v>38</v>
      </c>
      <c r="C39" s="43"/>
      <c r="D39" s="43"/>
      <c r="E39" s="43"/>
    </row>
    <row r="40" spans="1:5" x14ac:dyDescent="0.25">
      <c r="A40" s="8">
        <v>633004</v>
      </c>
      <c r="B40" s="9" t="s">
        <v>39</v>
      </c>
      <c r="C40" s="43"/>
      <c r="D40" s="43"/>
      <c r="E40" s="43"/>
    </row>
    <row r="41" spans="1:5" x14ac:dyDescent="0.25">
      <c r="A41" s="8">
        <v>633005</v>
      </c>
      <c r="B41" s="9" t="s">
        <v>40</v>
      </c>
      <c r="C41" s="43"/>
      <c r="D41" s="43"/>
      <c r="E41" s="43"/>
    </row>
    <row r="42" spans="1:5" x14ac:dyDescent="0.25">
      <c r="A42" s="8">
        <v>633006</v>
      </c>
      <c r="B42" s="29" t="s">
        <v>41</v>
      </c>
      <c r="C42" s="43"/>
      <c r="D42" s="43"/>
      <c r="E42" s="43"/>
    </row>
    <row r="43" spans="1:5" x14ac:dyDescent="0.25">
      <c r="A43" s="11">
        <v>633009</v>
      </c>
      <c r="B43" s="12" t="s">
        <v>42</v>
      </c>
      <c r="C43" s="43">
        <v>57</v>
      </c>
      <c r="D43" s="43">
        <v>407</v>
      </c>
      <c r="E43" s="43"/>
    </row>
    <row r="44" spans="1:5" x14ac:dyDescent="0.25">
      <c r="A44" s="8">
        <v>633010</v>
      </c>
      <c r="B44" s="29" t="s">
        <v>43</v>
      </c>
      <c r="C44" s="43"/>
      <c r="D44" s="43"/>
      <c r="E44" s="43"/>
    </row>
    <row r="45" spans="1:5" x14ac:dyDescent="0.25">
      <c r="A45" s="8">
        <v>633011</v>
      </c>
      <c r="B45" s="30" t="s">
        <v>44</v>
      </c>
      <c r="C45" s="43"/>
      <c r="D45" s="43"/>
      <c r="E45" s="43"/>
    </row>
    <row r="46" spans="1:5" x14ac:dyDescent="0.25">
      <c r="A46" s="11">
        <v>633013</v>
      </c>
      <c r="B46" s="12" t="s">
        <v>45</v>
      </c>
      <c r="C46" s="43"/>
      <c r="D46" s="43"/>
      <c r="E46" s="43"/>
    </row>
    <row r="47" spans="1:5" x14ac:dyDescent="0.25">
      <c r="A47" s="11">
        <v>633015</v>
      </c>
      <c r="B47" s="12" t="s">
        <v>46</v>
      </c>
      <c r="C47" s="43"/>
      <c r="D47" s="43"/>
      <c r="E47" s="43"/>
    </row>
    <row r="48" spans="1:5" x14ac:dyDescent="0.25">
      <c r="A48" s="11">
        <v>633016</v>
      </c>
      <c r="B48" s="12" t="s">
        <v>47</v>
      </c>
      <c r="C48" s="43"/>
      <c r="D48" s="43"/>
      <c r="E48" s="43"/>
    </row>
    <row r="49" spans="1:5" x14ac:dyDescent="0.25">
      <c r="A49" s="11">
        <v>633018</v>
      </c>
      <c r="B49" s="12" t="s">
        <v>48</v>
      </c>
      <c r="C49" s="43"/>
      <c r="D49" s="43"/>
      <c r="E49" s="43"/>
    </row>
    <row r="50" spans="1:5" ht="15.75" thickBot="1" x14ac:dyDescent="0.3">
      <c r="A50" s="11">
        <v>633019</v>
      </c>
      <c r="B50" s="12" t="s">
        <v>33</v>
      </c>
      <c r="C50" s="43"/>
      <c r="D50" s="43"/>
      <c r="E50" s="43"/>
    </row>
    <row r="51" spans="1:5" ht="15.75" thickBot="1" x14ac:dyDescent="0.3">
      <c r="A51" s="25">
        <v>633</v>
      </c>
      <c r="B51" s="26" t="s">
        <v>49</v>
      </c>
      <c r="C51" s="309">
        <f t="shared" ref="C51:E51" si="6">SUM(C37:C50)</f>
        <v>57</v>
      </c>
      <c r="D51" s="309">
        <f t="shared" si="6"/>
        <v>407</v>
      </c>
      <c r="E51" s="309">
        <f t="shared" si="6"/>
        <v>0</v>
      </c>
    </row>
    <row r="52" spans="1:5" ht="15.75" thickBot="1" x14ac:dyDescent="0.3">
      <c r="A52" s="31">
        <v>634004</v>
      </c>
      <c r="B52" s="32" t="s">
        <v>50</v>
      </c>
      <c r="C52" s="310"/>
      <c r="D52" s="310"/>
      <c r="E52" s="310"/>
    </row>
    <row r="53" spans="1:5" ht="15.75" thickBot="1" x14ac:dyDescent="0.3">
      <c r="A53" s="25">
        <v>634</v>
      </c>
      <c r="B53" s="26" t="s">
        <v>51</v>
      </c>
      <c r="C53" s="309">
        <f t="shared" ref="C53:E53" si="7">SUM(C52)</f>
        <v>0</v>
      </c>
      <c r="D53" s="309">
        <f t="shared" si="7"/>
        <v>0</v>
      </c>
      <c r="E53" s="309">
        <f t="shared" si="7"/>
        <v>0</v>
      </c>
    </row>
    <row r="54" spans="1:5" ht="45.75" thickBot="1" x14ac:dyDescent="0.3">
      <c r="A54" s="70"/>
      <c r="B54" s="57" t="s">
        <v>1</v>
      </c>
      <c r="C54" s="303" t="s">
        <v>390</v>
      </c>
      <c r="D54" s="303" t="s">
        <v>391</v>
      </c>
      <c r="E54" s="303"/>
    </row>
    <row r="55" spans="1:5" ht="15.75" thickBot="1" x14ac:dyDescent="0.3">
      <c r="A55" s="71"/>
      <c r="B55" s="72"/>
      <c r="C55" s="305" t="s">
        <v>2</v>
      </c>
      <c r="D55" s="305" t="s">
        <v>2</v>
      </c>
      <c r="E55" s="305" t="s">
        <v>2</v>
      </c>
    </row>
    <row r="56" spans="1:5" x14ac:dyDescent="0.25">
      <c r="A56" s="5">
        <v>635001</v>
      </c>
      <c r="B56" s="6" t="s">
        <v>52</v>
      </c>
      <c r="C56" s="49"/>
      <c r="D56" s="49"/>
      <c r="E56" s="49"/>
    </row>
    <row r="57" spans="1:5" x14ac:dyDescent="0.25">
      <c r="A57" s="8">
        <v>635002</v>
      </c>
      <c r="B57" s="9" t="s">
        <v>53</v>
      </c>
      <c r="C57" s="43"/>
      <c r="D57" s="43"/>
      <c r="E57" s="43"/>
    </row>
    <row r="58" spans="1:5" x14ac:dyDescent="0.25">
      <c r="A58" s="8">
        <v>635003</v>
      </c>
      <c r="B58" s="9" t="s">
        <v>54</v>
      </c>
      <c r="C58" s="43"/>
      <c r="D58" s="43"/>
      <c r="E58" s="43"/>
    </row>
    <row r="59" spans="1:5" x14ac:dyDescent="0.25">
      <c r="A59" s="8">
        <v>635004</v>
      </c>
      <c r="B59" s="9" t="s">
        <v>55</v>
      </c>
      <c r="C59" s="43"/>
      <c r="D59" s="43"/>
      <c r="E59" s="43"/>
    </row>
    <row r="60" spans="1:5" x14ac:dyDescent="0.25">
      <c r="A60" s="11">
        <v>635005</v>
      </c>
      <c r="B60" s="12" t="s">
        <v>56</v>
      </c>
      <c r="C60" s="43"/>
      <c r="D60" s="43"/>
      <c r="E60" s="43"/>
    </row>
    <row r="61" spans="1:5" x14ac:dyDescent="0.25">
      <c r="A61" s="11">
        <v>635006</v>
      </c>
      <c r="B61" s="12" t="s">
        <v>57</v>
      </c>
      <c r="C61" s="43"/>
      <c r="D61" s="43"/>
      <c r="E61" s="43"/>
    </row>
    <row r="62" spans="1:5" x14ac:dyDescent="0.25">
      <c r="A62" s="11">
        <v>635007</v>
      </c>
      <c r="B62" s="12" t="s">
        <v>58</v>
      </c>
      <c r="C62" s="43"/>
      <c r="D62" s="43"/>
      <c r="E62" s="43"/>
    </row>
    <row r="63" spans="1:5" x14ac:dyDescent="0.25">
      <c r="A63" s="11">
        <v>635008</v>
      </c>
      <c r="B63" s="12" t="s">
        <v>59</v>
      </c>
      <c r="C63" s="43"/>
      <c r="D63" s="43"/>
      <c r="E63" s="43"/>
    </row>
    <row r="64" spans="1:5" x14ac:dyDescent="0.25">
      <c r="A64" s="11">
        <v>635009</v>
      </c>
      <c r="B64" s="12" t="s">
        <v>60</v>
      </c>
      <c r="C64" s="43"/>
      <c r="D64" s="43"/>
      <c r="E64" s="43"/>
    </row>
    <row r="65" spans="1:5" ht="15.75" thickBot="1" x14ac:dyDescent="0.3">
      <c r="A65" s="11">
        <v>635010</v>
      </c>
      <c r="B65" s="12" t="s">
        <v>61</v>
      </c>
      <c r="C65" s="43"/>
      <c r="D65" s="43"/>
      <c r="E65" s="43"/>
    </row>
    <row r="66" spans="1:5" ht="15.75" thickBot="1" x14ac:dyDescent="0.3">
      <c r="A66" s="25">
        <v>635</v>
      </c>
      <c r="B66" s="26" t="s">
        <v>62</v>
      </c>
      <c r="C66" s="309">
        <f t="shared" ref="C66:E66" si="8">SUM(C56:C65)</f>
        <v>0</v>
      </c>
      <c r="D66" s="309">
        <f t="shared" si="8"/>
        <v>0</v>
      </c>
      <c r="E66" s="309">
        <f t="shared" si="8"/>
        <v>0</v>
      </c>
    </row>
    <row r="67" spans="1:5" x14ac:dyDescent="0.25">
      <c r="A67" s="5">
        <v>636001</v>
      </c>
      <c r="B67" s="6" t="s">
        <v>63</v>
      </c>
      <c r="C67" s="43"/>
      <c r="D67" s="43"/>
      <c r="E67" s="43"/>
    </row>
    <row r="68" spans="1:5" x14ac:dyDescent="0.25">
      <c r="A68" s="8">
        <v>636002</v>
      </c>
      <c r="B68" s="9" t="s">
        <v>55</v>
      </c>
      <c r="C68" s="43"/>
      <c r="D68" s="43"/>
      <c r="E68" s="43"/>
    </row>
    <row r="69" spans="1:5" x14ac:dyDescent="0.25">
      <c r="A69" s="8">
        <v>636003</v>
      </c>
      <c r="B69" s="9" t="s">
        <v>56</v>
      </c>
      <c r="C69" s="43"/>
      <c r="D69" s="43"/>
      <c r="E69" s="43"/>
    </row>
    <row r="70" spans="1:5" x14ac:dyDescent="0.25">
      <c r="A70" s="8">
        <v>636004</v>
      </c>
      <c r="B70" s="9" t="s">
        <v>64</v>
      </c>
      <c r="C70" s="43"/>
      <c r="D70" s="43"/>
      <c r="E70" s="43"/>
    </row>
    <row r="71" spans="1:5" x14ac:dyDescent="0.25">
      <c r="A71" s="8">
        <v>636006</v>
      </c>
      <c r="B71" s="9" t="s">
        <v>53</v>
      </c>
      <c r="C71" s="43"/>
      <c r="D71" s="43"/>
      <c r="E71" s="43"/>
    </row>
    <row r="72" spans="1:5" x14ac:dyDescent="0.25">
      <c r="A72" s="8">
        <v>636007</v>
      </c>
      <c r="B72" s="9" t="s">
        <v>60</v>
      </c>
      <c r="C72" s="43"/>
      <c r="D72" s="43"/>
      <c r="E72" s="43"/>
    </row>
    <row r="73" spans="1:5" ht="15.75" thickBot="1" x14ac:dyDescent="0.3">
      <c r="A73" s="35">
        <v>636008</v>
      </c>
      <c r="B73" s="36" t="s">
        <v>61</v>
      </c>
      <c r="C73" s="43"/>
      <c r="D73" s="43"/>
      <c r="E73" s="43"/>
    </row>
    <row r="74" spans="1:5" ht="15.75" thickBot="1" x14ac:dyDescent="0.3">
      <c r="A74" s="25">
        <v>636</v>
      </c>
      <c r="B74" s="26" t="s">
        <v>65</v>
      </c>
      <c r="C74" s="309">
        <f t="shared" ref="C74:E74" si="9">SUM(C67:C73)</f>
        <v>0</v>
      </c>
      <c r="D74" s="309">
        <f t="shared" si="9"/>
        <v>0</v>
      </c>
      <c r="E74" s="309">
        <f t="shared" si="9"/>
        <v>0</v>
      </c>
    </row>
    <row r="75" spans="1:5" x14ac:dyDescent="0.25">
      <c r="A75" s="5">
        <v>637001</v>
      </c>
      <c r="B75" s="6" t="s">
        <v>66</v>
      </c>
      <c r="C75" s="43"/>
      <c r="D75" s="43"/>
      <c r="E75" s="43"/>
    </row>
    <row r="76" spans="1:5" x14ac:dyDescent="0.25">
      <c r="A76" s="5">
        <v>637002</v>
      </c>
      <c r="B76" s="6" t="s">
        <v>67</v>
      </c>
      <c r="C76" s="43"/>
      <c r="D76" s="43"/>
      <c r="E76" s="43"/>
    </row>
    <row r="77" spans="1:5" x14ac:dyDescent="0.25">
      <c r="A77" s="5">
        <v>637003</v>
      </c>
      <c r="B77" s="6" t="s">
        <v>68</v>
      </c>
      <c r="C77" s="43"/>
      <c r="D77" s="43"/>
      <c r="E77" s="43"/>
    </row>
    <row r="78" spans="1:5" x14ac:dyDescent="0.25">
      <c r="A78" s="8">
        <v>637004</v>
      </c>
      <c r="B78" s="9" t="s">
        <v>69</v>
      </c>
      <c r="C78" s="43"/>
      <c r="D78" s="43"/>
      <c r="E78" s="43"/>
    </row>
    <row r="79" spans="1:5" x14ac:dyDescent="0.25">
      <c r="A79" s="8">
        <v>637005</v>
      </c>
      <c r="B79" s="9" t="s">
        <v>70</v>
      </c>
      <c r="C79" s="43"/>
      <c r="D79" s="43"/>
      <c r="E79" s="43"/>
    </row>
    <row r="80" spans="1:5" x14ac:dyDescent="0.25">
      <c r="A80" s="8">
        <v>637006</v>
      </c>
      <c r="B80" s="9" t="s">
        <v>71</v>
      </c>
      <c r="C80" s="43"/>
      <c r="D80" s="43"/>
      <c r="E80" s="43"/>
    </row>
    <row r="81" spans="1:5" x14ac:dyDescent="0.25">
      <c r="A81" s="8">
        <v>637007</v>
      </c>
      <c r="B81" s="9" t="s">
        <v>72</v>
      </c>
      <c r="C81" s="43"/>
      <c r="D81" s="43"/>
      <c r="E81" s="43"/>
    </row>
    <row r="82" spans="1:5" x14ac:dyDescent="0.25">
      <c r="A82" s="8">
        <v>637011</v>
      </c>
      <c r="B82" s="9" t="s">
        <v>73</v>
      </c>
      <c r="C82" s="43"/>
      <c r="D82" s="43"/>
      <c r="E82" s="43"/>
    </row>
    <row r="83" spans="1:5" x14ac:dyDescent="0.25">
      <c r="A83" s="8">
        <v>637012</v>
      </c>
      <c r="B83" s="9" t="s">
        <v>74</v>
      </c>
      <c r="C83" s="43"/>
      <c r="D83" s="43"/>
      <c r="E83" s="43"/>
    </row>
    <row r="84" spans="1:5" x14ac:dyDescent="0.25">
      <c r="A84" s="8">
        <v>637014</v>
      </c>
      <c r="B84" s="9" t="s">
        <v>75</v>
      </c>
      <c r="C84" s="43"/>
      <c r="D84" s="43"/>
      <c r="E84" s="43"/>
    </row>
    <row r="85" spans="1:5" x14ac:dyDescent="0.25">
      <c r="A85" s="8">
        <v>637015</v>
      </c>
      <c r="B85" s="9" t="s">
        <v>76</v>
      </c>
      <c r="C85" s="43"/>
      <c r="D85" s="43"/>
      <c r="E85" s="43"/>
    </row>
    <row r="86" spans="1:5" x14ac:dyDescent="0.25">
      <c r="A86" s="8">
        <v>637016</v>
      </c>
      <c r="B86" s="9" t="s">
        <v>77</v>
      </c>
      <c r="C86" s="43"/>
      <c r="D86" s="43"/>
      <c r="E86" s="43"/>
    </row>
    <row r="87" spans="1:5" x14ac:dyDescent="0.25">
      <c r="A87" s="11">
        <v>637027</v>
      </c>
      <c r="B87" s="12" t="s">
        <v>78</v>
      </c>
      <c r="C87" s="43"/>
      <c r="D87" s="43"/>
      <c r="E87" s="43"/>
    </row>
    <row r="88" spans="1:5" x14ac:dyDescent="0.25">
      <c r="A88" s="11">
        <v>637031</v>
      </c>
      <c r="B88" s="12" t="s">
        <v>79</v>
      </c>
      <c r="C88" s="43"/>
      <c r="D88" s="43"/>
      <c r="E88" s="43"/>
    </row>
    <row r="89" spans="1:5" x14ac:dyDescent="0.25">
      <c r="A89" s="11">
        <v>637035</v>
      </c>
      <c r="B89" s="12" t="s">
        <v>80</v>
      </c>
      <c r="C89" s="43"/>
      <c r="D89" s="43"/>
      <c r="E89" s="43"/>
    </row>
    <row r="90" spans="1:5" x14ac:dyDescent="0.25">
      <c r="A90" s="11">
        <v>637036</v>
      </c>
      <c r="B90" s="37" t="s">
        <v>81</v>
      </c>
      <c r="C90" s="43"/>
      <c r="D90" s="43"/>
      <c r="E90" s="43"/>
    </row>
    <row r="91" spans="1:5" ht="15.75" thickBot="1" x14ac:dyDescent="0.3">
      <c r="A91" s="11">
        <v>637040</v>
      </c>
      <c r="B91" s="12" t="s">
        <v>82</v>
      </c>
      <c r="C91" s="43"/>
      <c r="D91" s="43"/>
      <c r="E91" s="43"/>
    </row>
    <row r="92" spans="1:5" ht="15.75" thickBot="1" x14ac:dyDescent="0.3">
      <c r="A92" s="25">
        <v>637</v>
      </c>
      <c r="B92" s="26" t="s">
        <v>83</v>
      </c>
      <c r="C92" s="309">
        <f t="shared" ref="C92:E92" si="10">SUM(C75:C91)</f>
        <v>0</v>
      </c>
      <c r="D92" s="309">
        <f t="shared" si="10"/>
        <v>0</v>
      </c>
      <c r="E92" s="309">
        <f t="shared" si="10"/>
        <v>0</v>
      </c>
    </row>
    <row r="93" spans="1:5" ht="15.75" thickBot="1" x14ac:dyDescent="0.3">
      <c r="A93" s="14">
        <v>630</v>
      </c>
      <c r="B93" s="15" t="s">
        <v>84</v>
      </c>
      <c r="C93" s="307">
        <f t="shared" ref="C93:E93" si="11">SUM(C92+C74+C66+C53+C51+C36+C28)</f>
        <v>57</v>
      </c>
      <c r="D93" s="307">
        <f t="shared" si="11"/>
        <v>407</v>
      </c>
      <c r="E93" s="307">
        <f t="shared" si="11"/>
        <v>0</v>
      </c>
    </row>
    <row r="94" spans="1:5" x14ac:dyDescent="0.25">
      <c r="A94" s="38">
        <v>642006</v>
      </c>
      <c r="B94" s="39" t="s">
        <v>85</v>
      </c>
      <c r="C94" s="40"/>
      <c r="D94" s="40"/>
      <c r="E94" s="40"/>
    </row>
    <row r="95" spans="1:5" x14ac:dyDescent="0.25">
      <c r="A95" s="41">
        <v>642012</v>
      </c>
      <c r="B95" s="42" t="s">
        <v>86</v>
      </c>
      <c r="C95" s="43"/>
      <c r="D95" s="43"/>
      <c r="E95" s="43"/>
    </row>
    <row r="96" spans="1:5" x14ac:dyDescent="0.25">
      <c r="A96" s="5">
        <v>642013</v>
      </c>
      <c r="B96" s="6" t="s">
        <v>87</v>
      </c>
      <c r="C96" s="49"/>
      <c r="D96" s="49"/>
      <c r="E96" s="49"/>
    </row>
    <row r="97" spans="1:9" x14ac:dyDescent="0.25">
      <c r="A97" s="5">
        <v>642014</v>
      </c>
      <c r="B97" s="6" t="s">
        <v>88</v>
      </c>
      <c r="C97" s="43"/>
      <c r="D97" s="43"/>
      <c r="E97" s="43"/>
    </row>
    <row r="98" spans="1:9" ht="15.75" thickBot="1" x14ac:dyDescent="0.3">
      <c r="A98" s="8">
        <v>642015</v>
      </c>
      <c r="B98" s="9" t="s">
        <v>89</v>
      </c>
      <c r="C98" s="43"/>
      <c r="D98" s="43"/>
      <c r="E98" s="43"/>
    </row>
    <row r="99" spans="1:9" ht="15.75" thickBot="1" x14ac:dyDescent="0.3">
      <c r="A99" s="14">
        <v>640</v>
      </c>
      <c r="B99" s="15" t="s">
        <v>90</v>
      </c>
      <c r="C99" s="307">
        <f t="shared" ref="C99:E99" si="12">SUM(C94:C98)</f>
        <v>0</v>
      </c>
      <c r="D99" s="307">
        <f t="shared" si="12"/>
        <v>0</v>
      </c>
      <c r="E99" s="307">
        <f t="shared" si="12"/>
        <v>0</v>
      </c>
    </row>
    <row r="100" spans="1:9" ht="15.75" thickBot="1" x14ac:dyDescent="0.3">
      <c r="A100" s="17" t="s">
        <v>91</v>
      </c>
      <c r="B100" s="18" t="s">
        <v>92</v>
      </c>
      <c r="C100" s="308">
        <f t="shared" ref="C100:E100" si="13">SUM(C93+C99)</f>
        <v>57</v>
      </c>
      <c r="D100" s="308">
        <f t="shared" si="13"/>
        <v>407</v>
      </c>
      <c r="E100" s="308">
        <f t="shared" si="13"/>
        <v>0</v>
      </c>
    </row>
    <row r="101" spans="1:9" ht="15.75" thickBot="1" x14ac:dyDescent="0.3">
      <c r="A101" s="44">
        <v>600</v>
      </c>
      <c r="B101" s="45" t="s">
        <v>93</v>
      </c>
      <c r="C101" s="311">
        <f t="shared" ref="C101:E101" si="14">SUM(C100+C25)</f>
        <v>57</v>
      </c>
      <c r="D101" s="311">
        <f t="shared" si="14"/>
        <v>407</v>
      </c>
      <c r="E101" s="311">
        <f t="shared" si="14"/>
        <v>0</v>
      </c>
    </row>
    <row r="102" spans="1:9" x14ac:dyDescent="0.25">
      <c r="A102" s="47">
        <v>713004</v>
      </c>
      <c r="B102" s="48" t="s">
        <v>94</v>
      </c>
      <c r="C102" s="40"/>
      <c r="D102" s="40"/>
      <c r="E102" s="40"/>
    </row>
    <row r="103" spans="1:9" x14ac:dyDescent="0.25">
      <c r="A103" s="47">
        <v>717002</v>
      </c>
      <c r="B103" s="48" t="s">
        <v>95</v>
      </c>
      <c r="C103" s="49"/>
      <c r="D103" s="49"/>
      <c r="E103" s="49"/>
    </row>
    <row r="104" spans="1:9" ht="15.75" thickBot="1" x14ac:dyDescent="0.3">
      <c r="A104" s="47">
        <v>717003</v>
      </c>
      <c r="B104" s="48" t="s">
        <v>96</v>
      </c>
      <c r="C104" s="49"/>
      <c r="D104" s="49"/>
      <c r="E104" s="49"/>
    </row>
    <row r="105" spans="1:9" ht="15.75" thickBot="1" x14ac:dyDescent="0.3">
      <c r="A105" s="44">
        <v>700</v>
      </c>
      <c r="B105" s="45" t="s">
        <v>97</v>
      </c>
      <c r="C105" s="311">
        <f t="shared" ref="C105:D105" si="15">SUM(C102:C104)</f>
        <v>0</v>
      </c>
      <c r="D105" s="311">
        <f t="shared" si="15"/>
        <v>0</v>
      </c>
      <c r="E105" s="311">
        <f t="shared" ref="E105" si="16">SUM(E102:E104)</f>
        <v>0</v>
      </c>
    </row>
    <row r="106" spans="1:9" ht="15.75" thickBot="1" x14ac:dyDescent="0.3">
      <c r="A106" s="50" t="s">
        <v>98</v>
      </c>
      <c r="B106" s="51" t="s">
        <v>99</v>
      </c>
      <c r="C106" s="312">
        <f t="shared" ref="C106:E106" si="17">SUM(C101+C105)</f>
        <v>57</v>
      </c>
      <c r="D106" s="312">
        <f t="shared" si="17"/>
        <v>407</v>
      </c>
      <c r="E106" s="312">
        <f t="shared" si="17"/>
        <v>0</v>
      </c>
      <c r="F106" s="288">
        <f>SUM(C106:E106)</f>
        <v>464</v>
      </c>
    </row>
    <row r="107" spans="1:9" x14ac:dyDescent="0.25">
      <c r="A107" s="53"/>
      <c r="B107" s="54" t="s">
        <v>100</v>
      </c>
      <c r="C107" s="55">
        <f t="shared" ref="C107:E107" si="18">SUM(C25)</f>
        <v>0</v>
      </c>
      <c r="D107" s="55">
        <f t="shared" si="18"/>
        <v>0</v>
      </c>
      <c r="E107" s="55">
        <f t="shared" si="18"/>
        <v>0</v>
      </c>
    </row>
    <row r="108" spans="1:9" x14ac:dyDescent="0.25">
      <c r="A108" s="53"/>
      <c r="B108" s="54" t="s">
        <v>101</v>
      </c>
      <c r="C108" s="55">
        <f t="shared" ref="C108:E108" si="19">SUM(C100)</f>
        <v>57</v>
      </c>
      <c r="D108" s="55">
        <f t="shared" si="19"/>
        <v>407</v>
      </c>
      <c r="E108" s="55">
        <f t="shared" si="19"/>
        <v>0</v>
      </c>
    </row>
    <row r="109" spans="1:9" x14ac:dyDescent="0.25">
      <c r="A109" s="53"/>
      <c r="B109" s="54" t="s">
        <v>102</v>
      </c>
      <c r="C109" s="55">
        <f t="shared" ref="C109:E109" si="20">SUM(C105)</f>
        <v>0</v>
      </c>
      <c r="D109" s="55">
        <f t="shared" si="20"/>
        <v>0</v>
      </c>
      <c r="E109" s="55">
        <f t="shared" si="20"/>
        <v>0</v>
      </c>
    </row>
    <row r="110" spans="1:9" x14ac:dyDescent="0.25">
      <c r="B110" s="54" t="s">
        <v>103</v>
      </c>
      <c r="C110" s="313">
        <f t="shared" ref="C110:E110" si="21">SUM(C107:C109)</f>
        <v>57</v>
      </c>
      <c r="D110" s="313">
        <f t="shared" si="21"/>
        <v>407</v>
      </c>
      <c r="E110" s="313">
        <f t="shared" si="21"/>
        <v>0</v>
      </c>
    </row>
    <row r="111" spans="1:9" x14ac:dyDescent="0.25">
      <c r="B111" s="54"/>
      <c r="C111" s="56"/>
      <c r="D111" s="56"/>
      <c r="E111" s="56"/>
      <c r="F111" s="56"/>
      <c r="H111" s="56"/>
      <c r="I111" s="288"/>
    </row>
    <row r="112" spans="1:9" x14ac:dyDescent="0.25">
      <c r="B112" s="1" t="s">
        <v>152</v>
      </c>
      <c r="E112" s="290"/>
      <c r="F112" s="290"/>
      <c r="G112" s="290"/>
      <c r="H112" s="290"/>
      <c r="I112" s="290"/>
    </row>
    <row r="113" spans="2:9" ht="15.75" thickBot="1" x14ac:dyDescent="0.3">
      <c r="D113" s="73" t="s">
        <v>20</v>
      </c>
      <c r="E113" s="73" t="s">
        <v>153</v>
      </c>
      <c r="F113" s="73">
        <v>700</v>
      </c>
      <c r="G113" s="56"/>
      <c r="H113" s="324" t="s">
        <v>245</v>
      </c>
      <c r="I113" s="325"/>
    </row>
    <row r="114" spans="2:9" ht="15.75" thickBot="1" x14ac:dyDescent="0.3">
      <c r="B114" s="172" t="s">
        <v>154</v>
      </c>
      <c r="C114" s="118" t="s">
        <v>103</v>
      </c>
      <c r="D114" s="119" t="s">
        <v>155</v>
      </c>
      <c r="E114" s="120" t="s">
        <v>101</v>
      </c>
      <c r="F114" s="120" t="s">
        <v>202</v>
      </c>
      <c r="G114" s="120" t="s">
        <v>273</v>
      </c>
      <c r="H114" s="326" t="s">
        <v>276</v>
      </c>
      <c r="I114" s="326" t="s">
        <v>277</v>
      </c>
    </row>
    <row r="115" spans="2:9" x14ac:dyDescent="0.25">
      <c r="B115" s="173" t="s">
        <v>156</v>
      </c>
      <c r="C115" s="121">
        <f>SUM(D115:F115)</f>
        <v>437741</v>
      </c>
      <c r="D115" s="122">
        <v>349013</v>
      </c>
      <c r="E115" s="123">
        <v>88728</v>
      </c>
      <c r="F115" s="123"/>
      <c r="G115" s="123">
        <f>SUM(C115-'ŠJ;dary príjmy'!C115)</f>
        <v>0</v>
      </c>
      <c r="H115" s="327">
        <v>372636</v>
      </c>
      <c r="I115" s="327">
        <v>65106</v>
      </c>
    </row>
    <row r="116" spans="2:9" x14ac:dyDescent="0.25">
      <c r="B116" s="174" t="s">
        <v>157</v>
      </c>
      <c r="C116" s="124">
        <f t="shared" ref="C116:C181" si="22">SUM(D116:F116)</f>
        <v>0</v>
      </c>
      <c r="D116" s="125"/>
      <c r="E116" s="126"/>
      <c r="F116" s="126"/>
      <c r="G116" s="126">
        <f>SUM(C116-'ŠJ;dary príjmy'!C116)</f>
        <v>0</v>
      </c>
      <c r="H116" s="328">
        <f>SUM(D115-H115)</f>
        <v>-23623</v>
      </c>
      <c r="I116" s="328">
        <f>SUM(E115-I115)</f>
        <v>23622</v>
      </c>
    </row>
    <row r="117" spans="2:9" ht="15.75" thickBot="1" x14ac:dyDescent="0.3">
      <c r="B117" s="174"/>
      <c r="C117" s="124">
        <f t="shared" si="22"/>
        <v>0</v>
      </c>
      <c r="D117" s="125"/>
      <c r="E117" s="126"/>
      <c r="F117" s="126"/>
      <c r="G117" s="126">
        <f>SUM(C117-'ŠJ;dary príjmy'!C117)</f>
        <v>0</v>
      </c>
      <c r="H117" s="324" t="s">
        <v>278</v>
      </c>
      <c r="I117" s="325"/>
    </row>
    <row r="118" spans="2:9" ht="15.75" thickBot="1" x14ac:dyDescent="0.3">
      <c r="B118" s="175" t="s">
        <v>158</v>
      </c>
      <c r="C118" s="127">
        <f t="shared" si="22"/>
        <v>437741</v>
      </c>
      <c r="D118" s="128">
        <f>SUM(D115:D117)</f>
        <v>349013</v>
      </c>
      <c r="E118" s="129">
        <f>SUM(E115:E117)</f>
        <v>88728</v>
      </c>
      <c r="F118" s="129">
        <f>SUM(F115:F117)</f>
        <v>0</v>
      </c>
      <c r="G118" s="129">
        <f>SUM(C118-'ŠJ;dary príjmy'!C118)</f>
        <v>0</v>
      </c>
      <c r="H118" s="326" t="s">
        <v>276</v>
      </c>
      <c r="I118" s="326" t="s">
        <v>277</v>
      </c>
    </row>
    <row r="119" spans="2:9" x14ac:dyDescent="0.25">
      <c r="B119" s="176" t="s">
        <v>159</v>
      </c>
      <c r="C119" s="130">
        <f t="shared" si="22"/>
        <v>4608</v>
      </c>
      <c r="D119" s="131">
        <v>4108</v>
      </c>
      <c r="E119" s="132">
        <v>500</v>
      </c>
      <c r="F119" s="132"/>
      <c r="G119" s="132">
        <f>SUM(C119-'ŠJ;dary príjmy'!C119)</f>
        <v>0</v>
      </c>
      <c r="H119" s="327">
        <v>335372</v>
      </c>
      <c r="I119" s="327">
        <v>52085</v>
      </c>
    </row>
    <row r="120" spans="2:9" x14ac:dyDescent="0.25">
      <c r="B120" s="176" t="s">
        <v>160</v>
      </c>
      <c r="C120" s="130">
        <f t="shared" si="22"/>
        <v>0</v>
      </c>
      <c r="D120" s="131"/>
      <c r="E120" s="132"/>
      <c r="F120" s="132"/>
      <c r="G120" s="132">
        <f>SUM(C120-'ŠJ;dary príjmy'!C120)</f>
        <v>0</v>
      </c>
      <c r="H120" s="275">
        <f>SUM(D115-H119)</f>
        <v>13641</v>
      </c>
      <c r="I120" s="275">
        <f>SUM(E115-I119)</f>
        <v>36643</v>
      </c>
    </row>
    <row r="121" spans="2:9" x14ac:dyDescent="0.25">
      <c r="B121" s="177" t="s">
        <v>161</v>
      </c>
      <c r="C121" s="130">
        <f t="shared" si="22"/>
        <v>29568</v>
      </c>
      <c r="D121" s="133">
        <v>29568</v>
      </c>
      <c r="E121" s="134"/>
      <c r="F121" s="134"/>
      <c r="G121" s="134">
        <f>SUM(C121-'ŠJ;dary príjmy'!C121)</f>
        <v>0</v>
      </c>
      <c r="H121" s="288"/>
    </row>
    <row r="122" spans="2:9" x14ac:dyDescent="0.25">
      <c r="B122" s="177" t="s">
        <v>162</v>
      </c>
      <c r="C122" s="130">
        <f t="shared" si="22"/>
        <v>464</v>
      </c>
      <c r="D122" s="133"/>
      <c r="E122" s="134">
        <v>464</v>
      </c>
      <c r="F122" s="134"/>
      <c r="G122" s="134">
        <f>SUM(C122-'ŠJ;dary príjmy'!C122)</f>
        <v>464</v>
      </c>
      <c r="H122" s="288"/>
    </row>
    <row r="123" spans="2:9" x14ac:dyDescent="0.25">
      <c r="B123" s="177" t="s">
        <v>163</v>
      </c>
      <c r="C123" s="130">
        <f t="shared" si="22"/>
        <v>2969</v>
      </c>
      <c r="D123" s="133"/>
      <c r="E123" s="134">
        <v>2969</v>
      </c>
      <c r="F123" s="134"/>
      <c r="G123" s="134">
        <f>SUM(C123-'ŠJ;dary príjmy'!C123)</f>
        <v>0</v>
      </c>
      <c r="H123" s="288"/>
    </row>
    <row r="124" spans="2:9" x14ac:dyDescent="0.25">
      <c r="B124" s="177" t="s">
        <v>164</v>
      </c>
      <c r="C124" s="130">
        <f t="shared" si="22"/>
        <v>3200</v>
      </c>
      <c r="D124" s="133"/>
      <c r="E124" s="134">
        <v>3200</v>
      </c>
      <c r="F124" s="134"/>
      <c r="G124" s="134">
        <f>SUM(C124-'ŠJ;dary príjmy'!C124)</f>
        <v>0</v>
      </c>
      <c r="H124" s="288"/>
    </row>
    <row r="125" spans="2:9" x14ac:dyDescent="0.25">
      <c r="B125" s="177" t="s">
        <v>165</v>
      </c>
      <c r="C125" s="130">
        <f t="shared" si="22"/>
        <v>2700</v>
      </c>
      <c r="D125" s="133"/>
      <c r="E125" s="134">
        <v>2700</v>
      </c>
      <c r="F125" s="134"/>
      <c r="G125" s="134">
        <f>SUM(C125-'ŠJ;dary príjmy'!C125)</f>
        <v>0</v>
      </c>
      <c r="H125" s="288"/>
    </row>
    <row r="126" spans="2:9" x14ac:dyDescent="0.25">
      <c r="B126" s="178" t="s">
        <v>166</v>
      </c>
      <c r="C126" s="130">
        <f t="shared" si="22"/>
        <v>0</v>
      </c>
      <c r="D126" s="133"/>
      <c r="E126" s="134"/>
      <c r="F126" s="134"/>
      <c r="G126" s="134">
        <f>SUM(C126-'ŠJ;dary príjmy'!C126)</f>
        <v>0</v>
      </c>
      <c r="H126" s="288"/>
    </row>
    <row r="127" spans="2:9" x14ac:dyDescent="0.25">
      <c r="B127" s="178" t="s">
        <v>299</v>
      </c>
      <c r="C127" s="130">
        <f t="shared" si="22"/>
        <v>7917</v>
      </c>
      <c r="D127" s="133"/>
      <c r="E127" s="134">
        <v>7917</v>
      </c>
      <c r="F127" s="134"/>
      <c r="G127" s="134">
        <f>SUM(C127-'ŠJ;dary príjmy'!C127)</f>
        <v>0</v>
      </c>
      <c r="H127" s="288"/>
    </row>
    <row r="128" spans="2:9" ht="15.75" thickBot="1" x14ac:dyDescent="0.3">
      <c r="B128" s="178" t="s">
        <v>167</v>
      </c>
      <c r="C128" s="130">
        <f t="shared" si="22"/>
        <v>0</v>
      </c>
      <c r="D128" s="133"/>
      <c r="E128" s="134"/>
      <c r="F128" s="134"/>
      <c r="G128" s="134">
        <f>SUM(C128-'ŠJ;dary príjmy'!C128)</f>
        <v>0</v>
      </c>
      <c r="H128" s="288"/>
    </row>
    <row r="129" spans="2:8" ht="15.75" thickBot="1" x14ac:dyDescent="0.3">
      <c r="B129" s="175" t="s">
        <v>168</v>
      </c>
      <c r="C129" s="127">
        <f t="shared" si="22"/>
        <v>51426</v>
      </c>
      <c r="D129" s="128">
        <f>SUM(D119:D128)</f>
        <v>33676</v>
      </c>
      <c r="E129" s="129">
        <f>SUM(E119:E128)</f>
        <v>17750</v>
      </c>
      <c r="F129" s="129">
        <f>SUM(F119:F128)</f>
        <v>0</v>
      </c>
      <c r="G129" s="129">
        <f>SUM(C129-'ŠJ;dary príjmy'!C129)</f>
        <v>464</v>
      </c>
      <c r="H129" s="288"/>
    </row>
    <row r="130" spans="2:8" x14ac:dyDescent="0.25">
      <c r="B130" s="174" t="s">
        <v>169</v>
      </c>
      <c r="C130" s="124">
        <f t="shared" si="22"/>
        <v>4000</v>
      </c>
      <c r="D130" s="125"/>
      <c r="E130" s="126">
        <v>4000</v>
      </c>
      <c r="F130" s="126"/>
      <c r="G130" s="126">
        <f>SUM(C130-'ŠJ;dary príjmy'!C130)</f>
        <v>0</v>
      </c>
      <c r="H130" s="288"/>
    </row>
    <row r="131" spans="2:8" x14ac:dyDescent="0.25">
      <c r="B131" s="514" t="s">
        <v>321</v>
      </c>
      <c r="C131" s="124">
        <f t="shared" si="22"/>
        <v>2602</v>
      </c>
      <c r="D131" s="155"/>
      <c r="E131" s="156">
        <v>2602</v>
      </c>
      <c r="F131" s="156"/>
      <c r="G131" s="126">
        <f>SUM(C131-'ŠJ;dary príjmy'!C131)</f>
        <v>0</v>
      </c>
      <c r="H131" s="288"/>
    </row>
    <row r="132" spans="2:8" ht="15.75" thickBot="1" x14ac:dyDescent="0.3">
      <c r="B132" s="179" t="s">
        <v>170</v>
      </c>
      <c r="C132" s="135">
        <f t="shared" si="22"/>
        <v>0</v>
      </c>
      <c r="D132" s="136"/>
      <c r="E132" s="137"/>
      <c r="F132" s="137"/>
      <c r="G132" s="137">
        <f>SUM(C132-'ŠJ;dary príjmy'!C132)</f>
        <v>-25</v>
      </c>
      <c r="H132" s="288" t="s">
        <v>362</v>
      </c>
    </row>
    <row r="133" spans="2:8" ht="15.75" thickBot="1" x14ac:dyDescent="0.3">
      <c r="B133" s="180" t="s">
        <v>171</v>
      </c>
      <c r="C133" s="138">
        <f>SUM(D133:F133)</f>
        <v>6602</v>
      </c>
      <c r="D133" s="139">
        <f>SUM(D130:D132)</f>
        <v>0</v>
      </c>
      <c r="E133" s="148">
        <f>SUM(E130:E132)</f>
        <v>6602</v>
      </c>
      <c r="F133" s="148">
        <f>SUM(F130:F132)</f>
        <v>0</v>
      </c>
      <c r="G133" s="148">
        <f>SUM(C133-'ŠJ;dary príjmy'!C133)</f>
        <v>-25</v>
      </c>
      <c r="H133" s="288"/>
    </row>
    <row r="134" spans="2:8" ht="15.75" thickBot="1" x14ac:dyDescent="0.3">
      <c r="B134" s="181" t="s">
        <v>172</v>
      </c>
      <c r="C134" s="140">
        <f t="shared" si="22"/>
        <v>495769</v>
      </c>
      <c r="D134" s="141">
        <f>SUM(D133+D129+D118)</f>
        <v>382689</v>
      </c>
      <c r="E134" s="157">
        <f>SUM(E133+E129+E118)</f>
        <v>113080</v>
      </c>
      <c r="F134" s="157">
        <f>SUM(F133+F129+F118)</f>
        <v>0</v>
      </c>
      <c r="G134" s="157">
        <f>SUM(C134-'ŠJ;dary príjmy'!C134)</f>
        <v>439</v>
      </c>
      <c r="H134" s="288"/>
    </row>
    <row r="135" spans="2:8" x14ac:dyDescent="0.25">
      <c r="B135" s="174" t="s">
        <v>173</v>
      </c>
      <c r="C135" s="124">
        <f t="shared" si="22"/>
        <v>0</v>
      </c>
      <c r="D135" s="125"/>
      <c r="E135" s="126"/>
      <c r="F135" s="126"/>
      <c r="G135" s="126">
        <f>SUM(C135-'ŠJ;dary príjmy'!C135)</f>
        <v>0</v>
      </c>
      <c r="H135" s="288"/>
    </row>
    <row r="136" spans="2:8" x14ac:dyDescent="0.25">
      <c r="B136" s="174" t="s">
        <v>157</v>
      </c>
      <c r="C136" s="124">
        <f t="shared" si="22"/>
        <v>0</v>
      </c>
      <c r="D136" s="125"/>
      <c r="E136" s="126"/>
      <c r="F136" s="126"/>
      <c r="G136" s="126">
        <f>SUM(C136-'ŠJ;dary príjmy'!C136)</f>
        <v>0</v>
      </c>
      <c r="H136" s="288"/>
    </row>
    <row r="137" spans="2:8" ht="15.75" thickBot="1" x14ac:dyDescent="0.3">
      <c r="B137" s="174"/>
      <c r="C137" s="124">
        <f t="shared" si="22"/>
        <v>0</v>
      </c>
      <c r="D137" s="125"/>
      <c r="E137" s="126"/>
      <c r="F137" s="126"/>
      <c r="G137" s="126">
        <f>SUM(C137-'ŠJ;dary príjmy'!C137)</f>
        <v>0</v>
      </c>
      <c r="H137" s="288"/>
    </row>
    <row r="138" spans="2:8" ht="15.75" thickBot="1" x14ac:dyDescent="0.3">
      <c r="B138" s="175" t="s">
        <v>174</v>
      </c>
      <c r="C138" s="127">
        <f t="shared" si="22"/>
        <v>0</v>
      </c>
      <c r="D138" s="128">
        <f>SUM(D135:D137)</f>
        <v>0</v>
      </c>
      <c r="E138" s="129">
        <f>SUM(E135:E137)</f>
        <v>0</v>
      </c>
      <c r="F138" s="129">
        <f>SUM(F135:F137)</f>
        <v>0</v>
      </c>
      <c r="G138" s="129">
        <f>SUM(C138-'ŠJ;dary príjmy'!C138)</f>
        <v>0</v>
      </c>
      <c r="H138" s="288"/>
    </row>
    <row r="139" spans="2:8" x14ac:dyDescent="0.25">
      <c r="B139" s="182" t="s">
        <v>159</v>
      </c>
      <c r="C139" s="142">
        <f t="shared" si="22"/>
        <v>0</v>
      </c>
      <c r="D139" s="143"/>
      <c r="E139" s="144"/>
      <c r="F139" s="144"/>
      <c r="G139" s="144">
        <f>SUM(C139-'ŠJ;dary príjmy'!C139)</f>
        <v>0</v>
      </c>
      <c r="H139" s="288"/>
    </row>
    <row r="140" spans="2:8" x14ac:dyDescent="0.25">
      <c r="B140" s="176" t="s">
        <v>160</v>
      </c>
      <c r="C140" s="130">
        <f t="shared" si="22"/>
        <v>0</v>
      </c>
      <c r="D140" s="131"/>
      <c r="E140" s="132"/>
      <c r="F140" s="132"/>
      <c r="G140" s="132">
        <f>SUM(C140-'ŠJ;dary príjmy'!C140)</f>
        <v>0</v>
      </c>
      <c r="H140" s="288"/>
    </row>
    <row r="141" spans="2:8" x14ac:dyDescent="0.25">
      <c r="B141" s="177" t="s">
        <v>161</v>
      </c>
      <c r="C141" s="130">
        <f t="shared" si="22"/>
        <v>0</v>
      </c>
      <c r="D141" s="133"/>
      <c r="E141" s="134"/>
      <c r="F141" s="134"/>
      <c r="G141" s="134">
        <f>SUM(C141-'ŠJ;dary príjmy'!C141)</f>
        <v>0</v>
      </c>
      <c r="H141" s="288"/>
    </row>
    <row r="142" spans="2:8" x14ac:dyDescent="0.25">
      <c r="B142" s="177" t="s">
        <v>162</v>
      </c>
      <c r="C142" s="130">
        <f t="shared" si="22"/>
        <v>0</v>
      </c>
      <c r="D142" s="133"/>
      <c r="E142" s="134"/>
      <c r="F142" s="134"/>
      <c r="G142" s="134">
        <f>SUM(C142-'ŠJ;dary príjmy'!C142)</f>
        <v>0</v>
      </c>
      <c r="H142" s="288"/>
    </row>
    <row r="143" spans="2:8" x14ac:dyDescent="0.25">
      <c r="B143" s="177" t="s">
        <v>163</v>
      </c>
      <c r="C143" s="130">
        <f t="shared" si="22"/>
        <v>0</v>
      </c>
      <c r="D143" s="133"/>
      <c r="E143" s="134"/>
      <c r="F143" s="134"/>
      <c r="G143" s="134">
        <f>SUM(C143-'ŠJ;dary príjmy'!C143)</f>
        <v>0</v>
      </c>
      <c r="H143" s="288"/>
    </row>
    <row r="144" spans="2:8" x14ac:dyDescent="0.25">
      <c r="B144" s="177" t="s">
        <v>164</v>
      </c>
      <c r="C144" s="130">
        <f t="shared" si="22"/>
        <v>0</v>
      </c>
      <c r="D144" s="133"/>
      <c r="E144" s="134"/>
      <c r="F144" s="134"/>
      <c r="G144" s="134">
        <f>SUM(C144-'ŠJ;dary príjmy'!C144)</f>
        <v>0</v>
      </c>
      <c r="H144" s="288"/>
    </row>
    <row r="145" spans="2:8" x14ac:dyDescent="0.25">
      <c r="B145" s="177" t="s">
        <v>165</v>
      </c>
      <c r="C145" s="130">
        <f t="shared" si="22"/>
        <v>0</v>
      </c>
      <c r="D145" s="133"/>
      <c r="E145" s="134"/>
      <c r="F145" s="134"/>
      <c r="G145" s="134">
        <f>SUM(C145-'ŠJ;dary príjmy'!C145)</f>
        <v>0</v>
      </c>
      <c r="H145" s="288"/>
    </row>
    <row r="146" spans="2:8" x14ac:dyDescent="0.25">
      <c r="B146" s="178" t="s">
        <v>166</v>
      </c>
      <c r="C146" s="130">
        <f t="shared" si="22"/>
        <v>0</v>
      </c>
      <c r="D146" s="133"/>
      <c r="E146" s="134"/>
      <c r="F146" s="134"/>
      <c r="G146" s="134">
        <f>SUM(C146-'ŠJ;dary príjmy'!C146)</f>
        <v>0</v>
      </c>
      <c r="H146" s="288"/>
    </row>
    <row r="147" spans="2:8" ht="15.75" thickBot="1" x14ac:dyDescent="0.3">
      <c r="B147" s="183"/>
      <c r="C147" s="145">
        <f t="shared" si="22"/>
        <v>0</v>
      </c>
      <c r="D147" s="146"/>
      <c r="E147" s="147"/>
      <c r="F147" s="147"/>
      <c r="G147" s="147">
        <f>SUM(C147-'ŠJ;dary príjmy'!C147)</f>
        <v>0</v>
      </c>
      <c r="H147" s="288"/>
    </row>
    <row r="148" spans="2:8" ht="15.75" thickBot="1" x14ac:dyDescent="0.3">
      <c r="B148" s="175" t="s">
        <v>175</v>
      </c>
      <c r="C148" s="127">
        <f t="shared" si="22"/>
        <v>0</v>
      </c>
      <c r="D148" s="128">
        <f>SUM(D139:D147)</f>
        <v>0</v>
      </c>
      <c r="E148" s="129">
        <f>SUM(E139:E147)</f>
        <v>0</v>
      </c>
      <c r="F148" s="129">
        <f>SUM(F139:F147)</f>
        <v>0</v>
      </c>
      <c r="G148" s="129">
        <f>SUM(C148-'ŠJ;dary príjmy'!C148)</f>
        <v>0</v>
      </c>
      <c r="H148" s="288"/>
    </row>
    <row r="149" spans="2:8" x14ac:dyDescent="0.25">
      <c r="B149" s="174" t="s">
        <v>176</v>
      </c>
      <c r="C149" s="124">
        <f t="shared" si="22"/>
        <v>0</v>
      </c>
      <c r="D149" s="125"/>
      <c r="E149" s="126"/>
      <c r="F149" s="126"/>
      <c r="G149" s="126">
        <f>SUM(C149-'ŠJ;dary príjmy'!C149)</f>
        <v>0</v>
      </c>
      <c r="H149" s="288"/>
    </row>
    <row r="150" spans="2:8" ht="15.75" thickBot="1" x14ac:dyDescent="0.3">
      <c r="B150" s="179"/>
      <c r="C150" s="135">
        <f t="shared" si="22"/>
        <v>0</v>
      </c>
      <c r="D150" s="136"/>
      <c r="E150" s="137"/>
      <c r="F150" s="137"/>
      <c r="G150" s="137">
        <f>SUM(C150-'ŠJ;dary príjmy'!C150)</f>
        <v>0</v>
      </c>
      <c r="H150" s="288"/>
    </row>
    <row r="151" spans="2:8" ht="15.75" thickBot="1" x14ac:dyDescent="0.3">
      <c r="B151" s="180" t="s">
        <v>177</v>
      </c>
      <c r="C151" s="138">
        <f t="shared" si="22"/>
        <v>0</v>
      </c>
      <c r="D151" s="139">
        <f>SUM(D149:D150)</f>
        <v>0</v>
      </c>
      <c r="E151" s="148">
        <f>SUM(E149:E150)</f>
        <v>0</v>
      </c>
      <c r="F151" s="148">
        <f>SUM(F149:F150)</f>
        <v>0</v>
      </c>
      <c r="G151" s="148">
        <f>SUM(C151-'ŠJ;dary príjmy'!C151)</f>
        <v>0</v>
      </c>
      <c r="H151" s="288"/>
    </row>
    <row r="152" spans="2:8" ht="15.75" thickBot="1" x14ac:dyDescent="0.3">
      <c r="B152" s="181" t="s">
        <v>178</v>
      </c>
      <c r="C152" s="140">
        <f t="shared" si="22"/>
        <v>0</v>
      </c>
      <c r="D152" s="141">
        <f>SUM(D148+D151)</f>
        <v>0</v>
      </c>
      <c r="E152" s="157">
        <f t="shared" ref="E152:F152" si="23">SUM(E148+E151)</f>
        <v>0</v>
      </c>
      <c r="F152" s="157">
        <f t="shared" si="23"/>
        <v>0</v>
      </c>
      <c r="G152" s="157">
        <f>SUM(C152-'ŠJ;dary príjmy'!C152)</f>
        <v>0</v>
      </c>
      <c r="H152" s="288"/>
    </row>
    <row r="153" spans="2:8" x14ac:dyDescent="0.25">
      <c r="B153" s="184" t="s">
        <v>179</v>
      </c>
      <c r="C153" s="149">
        <f t="shared" si="22"/>
        <v>0</v>
      </c>
      <c r="D153" s="125"/>
      <c r="E153" s="126"/>
      <c r="F153" s="126"/>
      <c r="G153" s="126">
        <f>SUM(C153-'ŠJ;dary príjmy'!C153)</f>
        <v>0</v>
      </c>
      <c r="H153" s="288"/>
    </row>
    <row r="154" spans="2:8" x14ac:dyDescent="0.25">
      <c r="B154" s="179" t="s">
        <v>180</v>
      </c>
      <c r="C154" s="149">
        <f t="shared" si="22"/>
        <v>0</v>
      </c>
      <c r="D154" s="136"/>
      <c r="E154" s="137"/>
      <c r="F154" s="137"/>
      <c r="G154" s="137">
        <f>SUM(C154-'ŠJ;dary príjmy'!C154)</f>
        <v>0</v>
      </c>
      <c r="H154" s="288"/>
    </row>
    <row r="155" spans="2:8" x14ac:dyDescent="0.25">
      <c r="B155" s="185" t="s">
        <v>181</v>
      </c>
      <c r="C155" s="150">
        <f t="shared" si="22"/>
        <v>0</v>
      </c>
      <c r="D155" s="131"/>
      <c r="E155" s="132"/>
      <c r="F155" s="132"/>
      <c r="G155" s="132">
        <f>SUM(C155-'ŠJ;dary príjmy'!C155)</f>
        <v>0</v>
      </c>
      <c r="H155" s="288"/>
    </row>
    <row r="156" spans="2:8" ht="15.75" thickBot="1" x14ac:dyDescent="0.3">
      <c r="B156" s="186"/>
      <c r="C156" s="151">
        <f t="shared" si="22"/>
        <v>0</v>
      </c>
      <c r="D156" s="152"/>
      <c r="E156" s="153"/>
      <c r="F156" s="153"/>
      <c r="G156" s="153">
        <f>SUM(C156-'ŠJ;dary príjmy'!C156)</f>
        <v>0</v>
      </c>
      <c r="H156" s="288"/>
    </row>
    <row r="157" spans="2:8" ht="15.75" thickBot="1" x14ac:dyDescent="0.3">
      <c r="B157" s="181" t="s">
        <v>182</v>
      </c>
      <c r="C157" s="140">
        <f t="shared" si="22"/>
        <v>0</v>
      </c>
      <c r="D157" s="141">
        <f>SUM(D153:D156)</f>
        <v>0</v>
      </c>
      <c r="E157" s="157">
        <f>SUM(E153:E156)</f>
        <v>0</v>
      </c>
      <c r="F157" s="157">
        <f t="shared" ref="F157" si="24">SUM(F153:F156)</f>
        <v>0</v>
      </c>
      <c r="G157" s="157">
        <f>SUM(C157-'ŠJ;dary príjmy'!C157)</f>
        <v>0</v>
      </c>
      <c r="H157" s="288"/>
    </row>
    <row r="158" spans="2:8" x14ac:dyDescent="0.25">
      <c r="B158" s="174" t="s">
        <v>183</v>
      </c>
      <c r="C158" s="124">
        <f t="shared" si="22"/>
        <v>37245</v>
      </c>
      <c r="D158" s="125">
        <v>28405</v>
      </c>
      <c r="E158" s="126">
        <v>8840</v>
      </c>
      <c r="F158" s="126"/>
      <c r="G158" s="126">
        <f>SUM(C158-'ŠJ;dary príjmy'!C158)</f>
        <v>0</v>
      </c>
      <c r="H158" s="288"/>
    </row>
    <row r="159" spans="2:8" x14ac:dyDescent="0.25">
      <c r="B159" s="187" t="s">
        <v>184</v>
      </c>
      <c r="C159" s="154">
        <f t="shared" si="22"/>
        <v>0</v>
      </c>
      <c r="D159" s="155"/>
      <c r="E159" s="156"/>
      <c r="F159" s="156"/>
      <c r="G159" s="156">
        <f>SUM(C159-'ŠJ;dary príjmy'!C159)</f>
        <v>0</v>
      </c>
      <c r="H159" s="288"/>
    </row>
    <row r="160" spans="2:8" ht="15.75" thickBot="1" x14ac:dyDescent="0.3">
      <c r="B160" s="179"/>
      <c r="C160" s="154">
        <f t="shared" si="22"/>
        <v>0</v>
      </c>
      <c r="D160" s="136"/>
      <c r="E160" s="137"/>
      <c r="F160" s="137"/>
      <c r="G160" s="137">
        <f>SUM(C160-'ŠJ;dary príjmy'!C160)</f>
        <v>0</v>
      </c>
      <c r="H160" s="288"/>
    </row>
    <row r="161" spans="2:8" ht="15.75" thickBot="1" x14ac:dyDescent="0.3">
      <c r="B161" s="181" t="s">
        <v>185</v>
      </c>
      <c r="C161" s="140">
        <f t="shared" si="22"/>
        <v>37245</v>
      </c>
      <c r="D161" s="141">
        <f>SUM(D158:D160)</f>
        <v>28405</v>
      </c>
      <c r="E161" s="157">
        <f t="shared" ref="E161:F161" si="25">SUM(E158:E160)</f>
        <v>8840</v>
      </c>
      <c r="F161" s="157">
        <f t="shared" si="25"/>
        <v>0</v>
      </c>
      <c r="G161" s="157">
        <f>SUM(C161-'ŠJ;dary príjmy'!C161)</f>
        <v>0</v>
      </c>
      <c r="H161" s="288"/>
    </row>
    <row r="162" spans="2:8" x14ac:dyDescent="0.25">
      <c r="B162" s="173" t="s">
        <v>186</v>
      </c>
      <c r="C162" s="121">
        <f t="shared" si="22"/>
        <v>48055</v>
      </c>
      <c r="D162" s="122">
        <v>32155</v>
      </c>
      <c r="E162" s="123">
        <v>15900</v>
      </c>
      <c r="F162" s="123"/>
      <c r="G162" s="123">
        <f>SUM(C162-'ŠJ;dary príjmy'!C162)</f>
        <v>0</v>
      </c>
      <c r="H162" s="288"/>
    </row>
    <row r="163" spans="2:8" x14ac:dyDescent="0.25">
      <c r="B163" s="187" t="s">
        <v>184</v>
      </c>
      <c r="C163" s="154">
        <f t="shared" si="22"/>
        <v>0</v>
      </c>
      <c r="D163" s="155"/>
      <c r="E163" s="156"/>
      <c r="F163" s="156"/>
      <c r="G163" s="156">
        <f>SUM(C163-'ŠJ;dary príjmy'!C163)</f>
        <v>0</v>
      </c>
      <c r="H163" s="288"/>
    </row>
    <row r="164" spans="2:8" ht="15.75" thickBot="1" x14ac:dyDescent="0.3">
      <c r="B164" s="179"/>
      <c r="C164" s="154">
        <f t="shared" si="22"/>
        <v>0</v>
      </c>
      <c r="D164" s="136"/>
      <c r="E164" s="137"/>
      <c r="F164" s="137"/>
      <c r="G164" s="137">
        <f>SUM(C164-'ŠJ;dary príjmy'!C164)</f>
        <v>0</v>
      </c>
      <c r="H164" s="288"/>
    </row>
    <row r="165" spans="2:8" ht="15.75" thickBot="1" x14ac:dyDescent="0.3">
      <c r="B165" s="181" t="s">
        <v>187</v>
      </c>
      <c r="C165" s="140">
        <f t="shared" si="22"/>
        <v>48055</v>
      </c>
      <c r="D165" s="141">
        <f>SUM(D162:D164)</f>
        <v>32155</v>
      </c>
      <c r="E165" s="157">
        <f t="shared" ref="E165:F165" si="26">SUM(E162:E164)</f>
        <v>15900</v>
      </c>
      <c r="F165" s="157">
        <f t="shared" si="26"/>
        <v>0</v>
      </c>
      <c r="G165" s="157">
        <f>SUM(C165-'ŠJ;dary príjmy'!C165)</f>
        <v>0</v>
      </c>
      <c r="H165" s="288"/>
    </row>
    <row r="166" spans="2:8" x14ac:dyDescent="0.25">
      <c r="B166" s="173" t="s">
        <v>188</v>
      </c>
      <c r="C166" s="121">
        <f t="shared" si="22"/>
        <v>0</v>
      </c>
      <c r="D166" s="122"/>
      <c r="E166" s="123"/>
      <c r="F166" s="123"/>
      <c r="G166" s="123">
        <f>SUM(C166-'ŠJ;dary príjmy'!C166)</f>
        <v>0</v>
      </c>
      <c r="H166" s="288"/>
    </row>
    <row r="167" spans="2:8" x14ac:dyDescent="0.25">
      <c r="B167" s="187" t="s">
        <v>189</v>
      </c>
      <c r="C167" s="124">
        <f t="shared" si="22"/>
        <v>0</v>
      </c>
      <c r="D167" s="125"/>
      <c r="E167" s="126"/>
      <c r="F167" s="126"/>
      <c r="G167" s="126">
        <f>SUM(C167-'ŠJ;dary príjmy'!C167)</f>
        <v>0</v>
      </c>
      <c r="H167" s="288"/>
    </row>
    <row r="168" spans="2:8" x14ac:dyDescent="0.25">
      <c r="B168" s="179"/>
      <c r="C168" s="124">
        <f t="shared" si="22"/>
        <v>0</v>
      </c>
      <c r="D168" s="125"/>
      <c r="E168" s="126"/>
      <c r="F168" s="126"/>
      <c r="G168" s="126">
        <f>SUM(C168-'ŠJ;dary príjmy'!C168)</f>
        <v>0</v>
      </c>
      <c r="H168" s="288"/>
    </row>
    <row r="169" spans="2:8" ht="15.75" thickBot="1" x14ac:dyDescent="0.3">
      <c r="B169" s="176" t="s">
        <v>159</v>
      </c>
      <c r="C169" s="130">
        <f t="shared" si="22"/>
        <v>0</v>
      </c>
      <c r="D169" s="131"/>
      <c r="E169" s="132"/>
      <c r="F169" s="132"/>
      <c r="G169" s="132">
        <f>SUM(C169-'ŠJ;dary príjmy'!C169)</f>
        <v>0</v>
      </c>
      <c r="H169" s="288"/>
    </row>
    <row r="170" spans="2:8" ht="15.75" thickBot="1" x14ac:dyDescent="0.3">
      <c r="B170" s="181" t="s">
        <v>190</v>
      </c>
      <c r="C170" s="140">
        <f t="shared" si="22"/>
        <v>0</v>
      </c>
      <c r="D170" s="141">
        <f>SUM(D166:D169)</f>
        <v>0</v>
      </c>
      <c r="E170" s="157">
        <f>SUM(E166:E169)</f>
        <v>0</v>
      </c>
      <c r="F170" s="157">
        <f>SUM(F166:F169)</f>
        <v>0</v>
      </c>
      <c r="G170" s="157">
        <f>SUM(C170-'ŠJ;dary príjmy'!C170)</f>
        <v>0</v>
      </c>
      <c r="H170" s="288"/>
    </row>
    <row r="171" spans="2:8" x14ac:dyDescent="0.25">
      <c r="B171" s="174" t="s">
        <v>191</v>
      </c>
      <c r="C171" s="124">
        <f t="shared" si="22"/>
        <v>0</v>
      </c>
      <c r="D171" s="125"/>
      <c r="E171" s="126"/>
      <c r="F171" s="126"/>
      <c r="G171" s="126">
        <f>SUM(C171-'ŠJ;dary príjmy'!C171)</f>
        <v>0</v>
      </c>
      <c r="H171" s="288"/>
    </row>
    <row r="172" spans="2:8" x14ac:dyDescent="0.25">
      <c r="B172" s="187" t="s">
        <v>184</v>
      </c>
      <c r="C172" s="154">
        <f t="shared" si="22"/>
        <v>0</v>
      </c>
      <c r="D172" s="155"/>
      <c r="E172" s="156"/>
      <c r="F172" s="156"/>
      <c r="G172" s="156">
        <f>SUM(C172-'ŠJ;dary príjmy'!C172)</f>
        <v>0</v>
      </c>
      <c r="H172" s="288"/>
    </row>
    <row r="173" spans="2:8" ht="15.75" thickBot="1" x14ac:dyDescent="0.3">
      <c r="B173" s="179"/>
      <c r="C173" s="154">
        <f t="shared" si="22"/>
        <v>0</v>
      </c>
      <c r="D173" s="136"/>
      <c r="E173" s="137"/>
      <c r="F173" s="137"/>
      <c r="G173" s="137">
        <f>SUM(C173-'ŠJ;dary príjmy'!C173)</f>
        <v>0</v>
      </c>
      <c r="H173" s="288"/>
    </row>
    <row r="174" spans="2:8" ht="15.75" thickBot="1" x14ac:dyDescent="0.3">
      <c r="B174" s="181" t="s">
        <v>192</v>
      </c>
      <c r="C174" s="140">
        <f t="shared" si="22"/>
        <v>0</v>
      </c>
      <c r="D174" s="141">
        <f>SUM(D171:D173)</f>
        <v>0</v>
      </c>
      <c r="E174" s="157">
        <f t="shared" ref="E174" si="27">SUM(E171:E173)</f>
        <v>0</v>
      </c>
      <c r="F174" s="157">
        <f>SUM(F171:F173)</f>
        <v>0</v>
      </c>
      <c r="G174" s="157">
        <f>SUM(C174-'ŠJ;dary príjmy'!C174)</f>
        <v>0</v>
      </c>
      <c r="H174" s="288"/>
    </row>
    <row r="175" spans="2:8" ht="15.75" thickBot="1" x14ac:dyDescent="0.3">
      <c r="B175" s="188" t="s">
        <v>193</v>
      </c>
      <c r="C175" s="158">
        <f t="shared" si="22"/>
        <v>89300</v>
      </c>
      <c r="D175" s="159">
        <f>SUM(D172+D171+D166+D163+D162+D159+D158+D154+D153+D149+D130+D132)</f>
        <v>60560</v>
      </c>
      <c r="E175" s="159">
        <f t="shared" ref="E175:F175" si="28">SUM(E172+E171+E166+E163+E162+E159+E158+E154+E153+E149+E130+E132)</f>
        <v>28740</v>
      </c>
      <c r="F175" s="159">
        <f t="shared" si="28"/>
        <v>0</v>
      </c>
      <c r="G175" s="159">
        <f>SUM(C175-'ŠJ;dary príjmy'!C175)</f>
        <v>-25</v>
      </c>
      <c r="H175" s="288"/>
    </row>
    <row r="176" spans="2:8" x14ac:dyDescent="0.25">
      <c r="B176" s="176" t="s">
        <v>194</v>
      </c>
      <c r="C176" s="130">
        <f t="shared" si="22"/>
        <v>0</v>
      </c>
      <c r="D176" s="131"/>
      <c r="E176" s="132"/>
      <c r="F176" s="132"/>
      <c r="G176" s="132">
        <f>SUM(C176-'ŠJ;dary príjmy'!C176)</f>
        <v>0</v>
      </c>
      <c r="H176" s="288"/>
    </row>
    <row r="177" spans="1:8" ht="15.75" thickBot="1" x14ac:dyDescent="0.3">
      <c r="B177" s="178" t="s">
        <v>195</v>
      </c>
      <c r="C177" s="160">
        <f t="shared" si="22"/>
        <v>0</v>
      </c>
      <c r="D177" s="133"/>
      <c r="E177" s="134"/>
      <c r="F177" s="134"/>
      <c r="G177" s="134">
        <f>SUM(C177-'ŠJ;dary príjmy'!C177)</f>
        <v>0</v>
      </c>
      <c r="H177" s="288"/>
    </row>
    <row r="178" spans="1:8" ht="15.75" thickBot="1" x14ac:dyDescent="0.3">
      <c r="B178" s="181" t="s">
        <v>196</v>
      </c>
      <c r="C178" s="140">
        <f t="shared" si="22"/>
        <v>0</v>
      </c>
      <c r="D178" s="141">
        <f>SUM(D176:D177)</f>
        <v>0</v>
      </c>
      <c r="E178" s="157">
        <f>SUM(E176:E177)</f>
        <v>0</v>
      </c>
      <c r="F178" s="157">
        <f>SUM(F176:F177)</f>
        <v>0</v>
      </c>
      <c r="G178" s="157">
        <f>SUM(C178-'ŠJ;dary príjmy'!C178)</f>
        <v>0</v>
      </c>
      <c r="H178" s="288"/>
    </row>
    <row r="179" spans="1:8" ht="15.75" thickBot="1" x14ac:dyDescent="0.3">
      <c r="B179" s="161" t="s">
        <v>197</v>
      </c>
      <c r="C179" s="170">
        <f t="shared" si="22"/>
        <v>581069</v>
      </c>
      <c r="D179" s="162">
        <f>SUM(D178+D175+D169+D155+D129+D118+D167+D131)</f>
        <v>443249</v>
      </c>
      <c r="E179" s="162">
        <f t="shared" ref="E179:F179" si="29">SUM(E178+E175+E169+E155+E129+E118+E167+E131)</f>
        <v>137820</v>
      </c>
      <c r="F179" s="162">
        <f t="shared" si="29"/>
        <v>0</v>
      </c>
      <c r="G179" s="162">
        <f>SUM(C179-'ŠJ;dary príjmy'!C179)</f>
        <v>439</v>
      </c>
      <c r="H179" s="288"/>
    </row>
    <row r="180" spans="1:8" x14ac:dyDescent="0.25">
      <c r="B180" s="163" t="s">
        <v>198</v>
      </c>
      <c r="C180" s="164">
        <f t="shared" si="22"/>
        <v>22679</v>
      </c>
      <c r="D180" s="165"/>
      <c r="E180" s="166">
        <v>22679</v>
      </c>
      <c r="F180" s="166"/>
      <c r="G180" s="314">
        <f>SUM(C180-'ŠJ;dary príjmy'!C180)</f>
        <v>0</v>
      </c>
      <c r="H180" s="288"/>
    </row>
    <row r="181" spans="1:8" ht="15.75" thickBot="1" x14ac:dyDescent="0.3">
      <c r="B181" s="174"/>
      <c r="C181" s="171">
        <f t="shared" si="22"/>
        <v>0</v>
      </c>
      <c r="D181" s="167"/>
      <c r="E181" s="168"/>
      <c r="F181" s="168"/>
      <c r="G181" s="315">
        <f>SUM(C181-'ŠJ;dary príjmy'!C181)</f>
        <v>0</v>
      </c>
      <c r="H181" s="288"/>
    </row>
    <row r="182" spans="1:8" ht="15.75" thickBot="1" x14ac:dyDescent="0.3">
      <c r="B182" s="161" t="s">
        <v>199</v>
      </c>
      <c r="C182" s="169">
        <f t="shared" ref="C182" si="30">SUM(D182:F182)</f>
        <v>603748</v>
      </c>
      <c r="D182" s="162">
        <f>SUM(D179:D181)</f>
        <v>443249</v>
      </c>
      <c r="E182" s="189">
        <f>SUM(E179:E181)</f>
        <v>160499</v>
      </c>
      <c r="F182" s="162">
        <f>SUM(F179:F181)</f>
        <v>0</v>
      </c>
      <c r="G182" s="162">
        <f>SUM(C182-'ŠJ;dary príjmy'!C182)</f>
        <v>439</v>
      </c>
    </row>
    <row r="183" spans="1:8" ht="15.75" thickBot="1" x14ac:dyDescent="0.3">
      <c r="D183" s="191"/>
      <c r="E183" s="191"/>
      <c r="F183" s="191"/>
    </row>
    <row r="184" spans="1:8" ht="26.25" thickBot="1" x14ac:dyDescent="0.3">
      <c r="A184" s="536" t="s">
        <v>200</v>
      </c>
      <c r="B184" s="537"/>
      <c r="C184" s="88"/>
      <c r="D184" s="346"/>
      <c r="E184" s="347"/>
      <c r="F184" s="74" t="s">
        <v>143</v>
      </c>
    </row>
    <row r="185" spans="1:8" ht="15.75" thickBot="1" x14ac:dyDescent="0.3">
      <c r="A185" s="538"/>
      <c r="B185" s="539"/>
      <c r="C185" s="89" t="s">
        <v>2</v>
      </c>
      <c r="D185" s="341" t="s">
        <v>275</v>
      </c>
      <c r="E185" s="4" t="s">
        <v>273</v>
      </c>
      <c r="F185" s="299"/>
    </row>
    <row r="186" spans="1:8" x14ac:dyDescent="0.25">
      <c r="A186" s="90">
        <v>212003</v>
      </c>
      <c r="B186" s="91" t="s">
        <v>105</v>
      </c>
      <c r="C186" s="63">
        <v>3000</v>
      </c>
      <c r="D186" s="63">
        <v>3000</v>
      </c>
      <c r="E186" s="7">
        <f>SUM(D186-C186)</f>
        <v>0</v>
      </c>
      <c r="F186" s="299" t="s">
        <v>104</v>
      </c>
    </row>
    <row r="187" spans="1:8" x14ac:dyDescent="0.25">
      <c r="A187" s="92">
        <v>212004</v>
      </c>
      <c r="B187" s="93" t="s">
        <v>106</v>
      </c>
      <c r="C187" s="64"/>
      <c r="D187" s="64"/>
      <c r="E187" s="10">
        <f>SUM(D187-C187)</f>
        <v>0</v>
      </c>
      <c r="F187" s="299"/>
    </row>
    <row r="188" spans="1:8" ht="15.75" thickBot="1" x14ac:dyDescent="0.3">
      <c r="A188" s="94"/>
      <c r="B188" s="95"/>
      <c r="C188" s="65"/>
      <c r="D188" s="65"/>
      <c r="E188" s="28">
        <f>SUM(D188-C188)</f>
        <v>0</v>
      </c>
      <c r="F188" s="299"/>
    </row>
    <row r="189" spans="1:8" ht="15.75" thickBot="1" x14ac:dyDescent="0.3">
      <c r="A189" s="96">
        <v>210</v>
      </c>
      <c r="B189" s="97" t="s">
        <v>107</v>
      </c>
      <c r="C189" s="16">
        <f>SUM(C186:C188)</f>
        <v>3000</v>
      </c>
      <c r="D189" s="16">
        <f>SUM(D186:D188)</f>
        <v>3000</v>
      </c>
      <c r="E189" s="16">
        <f>SUM(E186:E188)</f>
        <v>0</v>
      </c>
      <c r="F189" s="299"/>
    </row>
    <row r="190" spans="1:8" x14ac:dyDescent="0.25">
      <c r="A190" s="94">
        <v>223001</v>
      </c>
      <c r="B190" s="68" t="s">
        <v>109</v>
      </c>
      <c r="C190" s="40">
        <v>6000</v>
      </c>
      <c r="D190" s="40">
        <v>6000</v>
      </c>
      <c r="E190" s="40">
        <f>SUM(D190-C190)</f>
        <v>0</v>
      </c>
      <c r="F190" s="299" t="s">
        <v>108</v>
      </c>
    </row>
    <row r="191" spans="1:8" x14ac:dyDescent="0.25">
      <c r="A191" s="94">
        <v>223002</v>
      </c>
      <c r="B191" s="98" t="s">
        <v>110</v>
      </c>
      <c r="C191" s="28"/>
      <c r="D191" s="28"/>
      <c r="E191" s="28">
        <f t="shared" ref="E191:E200" si="31">SUM(D191-C191)</f>
        <v>0</v>
      </c>
      <c r="F191" s="299" t="s">
        <v>104</v>
      </c>
    </row>
    <row r="192" spans="1:8" x14ac:dyDescent="0.25">
      <c r="A192" s="94">
        <v>223002</v>
      </c>
      <c r="B192" s="98" t="s">
        <v>111</v>
      </c>
      <c r="C192" s="28">
        <v>2000</v>
      </c>
      <c r="D192" s="28">
        <v>2000</v>
      </c>
      <c r="E192" s="28">
        <f t="shared" si="31"/>
        <v>0</v>
      </c>
      <c r="F192" s="299"/>
    </row>
    <row r="193" spans="1:6" x14ac:dyDescent="0.25">
      <c r="A193" s="94">
        <v>223002</v>
      </c>
      <c r="B193" s="98" t="s">
        <v>112</v>
      </c>
      <c r="C193" s="28"/>
      <c r="D193" s="28"/>
      <c r="E193" s="28">
        <f t="shared" si="31"/>
        <v>0</v>
      </c>
      <c r="F193" s="299"/>
    </row>
    <row r="194" spans="1:6" x14ac:dyDescent="0.25">
      <c r="A194" s="99">
        <v>223002</v>
      </c>
      <c r="B194" s="98" t="s">
        <v>151</v>
      </c>
      <c r="C194" s="10">
        <f>SUM(C191:C193)</f>
        <v>2000</v>
      </c>
      <c r="D194" s="10">
        <f>SUM(D191:D193)</f>
        <v>2000</v>
      </c>
      <c r="E194" s="10">
        <f>SUM(E191:E193)</f>
        <v>0</v>
      </c>
      <c r="F194" s="299"/>
    </row>
    <row r="195" spans="1:6" ht="15.75" thickBot="1" x14ac:dyDescent="0.3">
      <c r="A195" s="100"/>
      <c r="B195" s="101"/>
      <c r="C195" s="66"/>
      <c r="D195" s="66"/>
      <c r="E195" s="28">
        <f t="shared" si="31"/>
        <v>0</v>
      </c>
      <c r="F195" s="299"/>
    </row>
    <row r="196" spans="1:6" ht="15.75" thickBot="1" x14ac:dyDescent="0.3">
      <c r="A196" s="96">
        <v>220</v>
      </c>
      <c r="B196" s="102" t="s">
        <v>113</v>
      </c>
      <c r="C196" s="16">
        <f>SUM(C195+C194+C190)</f>
        <v>8000</v>
      </c>
      <c r="D196" s="16">
        <f>SUM(D195+D194+D190)</f>
        <v>8000</v>
      </c>
      <c r="E196" s="16">
        <f>SUM(E195+E194+E190)</f>
        <v>0</v>
      </c>
      <c r="F196" s="299"/>
    </row>
    <row r="197" spans="1:6" x14ac:dyDescent="0.25">
      <c r="A197" s="94">
        <v>292006</v>
      </c>
      <c r="B197" s="68" t="s">
        <v>115</v>
      </c>
      <c r="C197" s="28"/>
      <c r="D197" s="28"/>
      <c r="E197" s="28">
        <f>SUM(D197-C197)</f>
        <v>0</v>
      </c>
      <c r="F197" s="299" t="s">
        <v>114</v>
      </c>
    </row>
    <row r="198" spans="1:6" x14ac:dyDescent="0.25">
      <c r="A198" s="92">
        <v>292012</v>
      </c>
      <c r="B198" s="98" t="s">
        <v>117</v>
      </c>
      <c r="C198" s="10">
        <v>25</v>
      </c>
      <c r="D198" s="10">
        <v>25</v>
      </c>
      <c r="E198" s="28">
        <f t="shared" si="31"/>
        <v>0</v>
      </c>
      <c r="F198" s="299" t="s">
        <v>362</v>
      </c>
    </row>
    <row r="199" spans="1:6" x14ac:dyDescent="0.25">
      <c r="A199" s="92">
        <v>292017</v>
      </c>
      <c r="B199" s="98" t="s">
        <v>118</v>
      </c>
      <c r="C199" s="10"/>
      <c r="D199" s="10"/>
      <c r="E199" s="28">
        <f t="shared" si="31"/>
        <v>0</v>
      </c>
      <c r="F199" s="299" t="s">
        <v>116</v>
      </c>
    </row>
    <row r="200" spans="1:6" ht="15.75" thickBot="1" x14ac:dyDescent="0.3">
      <c r="A200" s="92">
        <v>292027</v>
      </c>
      <c r="B200" s="98" t="s">
        <v>119</v>
      </c>
      <c r="C200" s="66"/>
      <c r="D200" s="66"/>
      <c r="E200" s="28">
        <f t="shared" si="31"/>
        <v>0</v>
      </c>
      <c r="F200" s="299" t="s">
        <v>116</v>
      </c>
    </row>
    <row r="201" spans="1:6" ht="15.75" thickBot="1" x14ac:dyDescent="0.3">
      <c r="A201" s="96">
        <v>292</v>
      </c>
      <c r="B201" s="102" t="s">
        <v>120</v>
      </c>
      <c r="C201" s="16">
        <f>SUM(C197:C200)</f>
        <v>25</v>
      </c>
      <c r="D201" s="16">
        <f>SUM(D197:D200)</f>
        <v>25</v>
      </c>
      <c r="E201" s="16">
        <f>SUM(E197:E200)</f>
        <v>0</v>
      </c>
      <c r="F201" s="299"/>
    </row>
    <row r="202" spans="1:6" ht="15.75" thickBot="1" x14ac:dyDescent="0.3">
      <c r="A202" s="103">
        <v>200</v>
      </c>
      <c r="B202" s="104" t="s">
        <v>93</v>
      </c>
      <c r="C202" s="46">
        <f>SUM(C189+C196+C201)</f>
        <v>11025</v>
      </c>
      <c r="D202" s="46">
        <f>SUM(D189+D196+D201)</f>
        <v>11025</v>
      </c>
      <c r="E202" s="46">
        <f>SUM(E189+E196+E201)</f>
        <v>0</v>
      </c>
      <c r="F202" s="299"/>
    </row>
    <row r="203" spans="1:6" x14ac:dyDescent="0.25">
      <c r="A203" s="92">
        <v>311</v>
      </c>
      <c r="B203" s="105" t="s">
        <v>122</v>
      </c>
      <c r="C203" s="10">
        <v>2602</v>
      </c>
      <c r="D203" s="10">
        <v>2602</v>
      </c>
      <c r="E203" s="28">
        <f t="shared" ref="E203:E209" si="32">SUM(D203-C203)</f>
        <v>0</v>
      </c>
      <c r="F203" s="513" t="s">
        <v>363</v>
      </c>
    </row>
    <row r="204" spans="1:6" x14ac:dyDescent="0.25">
      <c r="A204" s="92">
        <v>312001</v>
      </c>
      <c r="B204" s="105" t="s">
        <v>124</v>
      </c>
      <c r="C204" s="10"/>
      <c r="D204" s="10"/>
      <c r="E204" s="28">
        <f t="shared" si="32"/>
        <v>0</v>
      </c>
      <c r="F204" s="299" t="s">
        <v>123</v>
      </c>
    </row>
    <row r="205" spans="1:6" x14ac:dyDescent="0.25">
      <c r="A205" s="92">
        <v>312007</v>
      </c>
      <c r="B205" s="105" t="s">
        <v>126</v>
      </c>
      <c r="C205" s="10"/>
      <c r="D205" s="10"/>
      <c r="E205" s="28">
        <f t="shared" si="32"/>
        <v>0</v>
      </c>
      <c r="F205" s="299" t="s">
        <v>125</v>
      </c>
    </row>
    <row r="206" spans="1:6" x14ac:dyDescent="0.25">
      <c r="A206" s="92">
        <v>312008</v>
      </c>
      <c r="B206" s="105" t="s">
        <v>127</v>
      </c>
      <c r="C206" s="10"/>
      <c r="D206" s="10"/>
      <c r="E206" s="28">
        <f t="shared" si="32"/>
        <v>0</v>
      </c>
      <c r="F206" s="299" t="s">
        <v>125</v>
      </c>
    </row>
    <row r="207" spans="1:6" x14ac:dyDescent="0.25">
      <c r="A207" s="92">
        <v>312011</v>
      </c>
      <c r="B207" s="105" t="s">
        <v>128</v>
      </c>
      <c r="C207" s="10"/>
      <c r="D207" s="10"/>
      <c r="E207" s="28">
        <f t="shared" si="32"/>
        <v>0</v>
      </c>
      <c r="F207" s="299" t="s">
        <v>125</v>
      </c>
    </row>
    <row r="208" spans="1:6" x14ac:dyDescent="0.25">
      <c r="A208" s="92">
        <v>312007</v>
      </c>
      <c r="B208" s="105" t="s">
        <v>129</v>
      </c>
      <c r="C208" s="10"/>
      <c r="D208" s="10"/>
      <c r="E208" s="28">
        <f t="shared" si="32"/>
        <v>0</v>
      </c>
      <c r="F208" s="299"/>
    </row>
    <row r="209" spans="1:6" ht="15.75" thickBot="1" x14ac:dyDescent="0.3">
      <c r="A209" s="106"/>
      <c r="B209" s="107"/>
      <c r="C209" s="66"/>
      <c r="D209" s="66"/>
      <c r="E209" s="28">
        <f t="shared" si="32"/>
        <v>0</v>
      </c>
    </row>
    <row r="210" spans="1:6" ht="15.75" thickBot="1" x14ac:dyDescent="0.3">
      <c r="A210" s="96">
        <v>310</v>
      </c>
      <c r="B210" s="102" t="s">
        <v>130</v>
      </c>
      <c r="C210" s="16">
        <f>SUM(C203:C209)</f>
        <v>2602</v>
      </c>
      <c r="D210" s="16">
        <f>SUM(D203:D209)</f>
        <v>2602</v>
      </c>
      <c r="E210" s="16">
        <f>SUM(E203:E209)</f>
        <v>0</v>
      </c>
    </row>
    <row r="211" spans="1:6" x14ac:dyDescent="0.25">
      <c r="A211" s="108">
        <v>321</v>
      </c>
      <c r="B211" s="109" t="s">
        <v>131</v>
      </c>
      <c r="C211" s="40"/>
      <c r="D211" s="40"/>
      <c r="E211" s="28">
        <f t="shared" ref="E211:E216" si="33">SUM(D211-C211)</f>
        <v>0</v>
      </c>
    </row>
    <row r="212" spans="1:6" x14ac:dyDescent="0.25">
      <c r="A212" s="110">
        <v>322001</v>
      </c>
      <c r="B212" s="111" t="s">
        <v>132</v>
      </c>
      <c r="C212" s="43"/>
      <c r="D212" s="43"/>
      <c r="E212" s="28">
        <f t="shared" si="33"/>
        <v>0</v>
      </c>
    </row>
    <row r="213" spans="1:6" x14ac:dyDescent="0.25">
      <c r="A213" s="110">
        <v>322005</v>
      </c>
      <c r="B213" s="105" t="s">
        <v>133</v>
      </c>
      <c r="C213" s="43"/>
      <c r="D213" s="43"/>
      <c r="E213" s="28">
        <f t="shared" si="33"/>
        <v>0</v>
      </c>
    </row>
    <row r="214" spans="1:6" x14ac:dyDescent="0.25">
      <c r="A214" s="110">
        <v>322006</v>
      </c>
      <c r="B214" s="105" t="s">
        <v>134</v>
      </c>
      <c r="C214" s="43"/>
      <c r="D214" s="43"/>
      <c r="E214" s="28">
        <f t="shared" si="33"/>
        <v>0</v>
      </c>
    </row>
    <row r="215" spans="1:6" x14ac:dyDescent="0.25">
      <c r="A215" s="110">
        <v>322008</v>
      </c>
      <c r="B215" s="105" t="s">
        <v>135</v>
      </c>
      <c r="C215" s="43"/>
      <c r="D215" s="43"/>
      <c r="E215" s="10">
        <f>SUM(D215-C215)</f>
        <v>0</v>
      </c>
    </row>
    <row r="216" spans="1:6" ht="15.75" thickBot="1" x14ac:dyDescent="0.3">
      <c r="A216" s="112"/>
      <c r="B216" s="107"/>
      <c r="C216" s="69"/>
      <c r="D216" s="69"/>
      <c r="E216" s="28">
        <f t="shared" si="33"/>
        <v>0</v>
      </c>
    </row>
    <row r="217" spans="1:6" ht="15.75" thickBot="1" x14ac:dyDescent="0.3">
      <c r="A217" s="96">
        <v>320</v>
      </c>
      <c r="B217" s="102" t="s">
        <v>136</v>
      </c>
      <c r="C217" s="16">
        <f>SUM(C211:C216)</f>
        <v>0</v>
      </c>
      <c r="D217" s="16">
        <f>SUM(D211:D216)</f>
        <v>0</v>
      </c>
      <c r="E217" s="16">
        <f>SUM(E211:E216)</f>
        <v>0</v>
      </c>
    </row>
    <row r="218" spans="1:6" ht="15.75" thickBot="1" x14ac:dyDescent="0.3">
      <c r="A218" s="103">
        <v>300</v>
      </c>
      <c r="B218" s="104" t="s">
        <v>93</v>
      </c>
      <c r="C218" s="46">
        <f>SUM(C210+C217)</f>
        <v>2602</v>
      </c>
      <c r="D218" s="46">
        <f>SUM(D210+D217)</f>
        <v>2602</v>
      </c>
      <c r="E218" s="46">
        <f>SUM(E210+E217)</f>
        <v>0</v>
      </c>
    </row>
    <row r="219" spans="1:6" ht="15.75" thickBot="1" x14ac:dyDescent="0.3">
      <c r="A219" s="103">
        <v>453</v>
      </c>
      <c r="B219" s="104" t="s">
        <v>286</v>
      </c>
      <c r="C219" s="46">
        <v>7917</v>
      </c>
      <c r="D219" s="46">
        <v>7917</v>
      </c>
      <c r="E219" s="46">
        <f>SUM(D219-C219)</f>
        <v>0</v>
      </c>
    </row>
    <row r="220" spans="1:6" ht="15.75" thickBot="1" x14ac:dyDescent="0.3">
      <c r="A220" s="113" t="s">
        <v>141</v>
      </c>
      <c r="B220" s="114" t="s">
        <v>138</v>
      </c>
      <c r="C220" s="52">
        <f>SUM(C202+C218+C219)</f>
        <v>21544</v>
      </c>
      <c r="D220" s="52">
        <f t="shared" ref="D220:E220" si="34">SUM(D202+D218+D219)</f>
        <v>21544</v>
      </c>
      <c r="E220" s="52">
        <f t="shared" si="34"/>
        <v>0</v>
      </c>
    </row>
    <row r="221" spans="1:6" x14ac:dyDescent="0.25">
      <c r="A221" s="108">
        <v>200</v>
      </c>
      <c r="B221" s="109" t="s">
        <v>139</v>
      </c>
      <c r="C221" s="40">
        <v>22500</v>
      </c>
      <c r="D221" s="40">
        <v>22500</v>
      </c>
      <c r="E221" s="40">
        <f>SUM(D221-C221)</f>
        <v>0</v>
      </c>
      <c r="F221" t="s">
        <v>108</v>
      </c>
    </row>
    <row r="222" spans="1:6" ht="15.75" thickBot="1" x14ac:dyDescent="0.3">
      <c r="A222" s="115">
        <v>400</v>
      </c>
      <c r="B222" s="116" t="s">
        <v>140</v>
      </c>
      <c r="C222" s="43">
        <v>179</v>
      </c>
      <c r="D222" s="69">
        <v>179</v>
      </c>
      <c r="E222" s="69">
        <f t="shared" ref="E222" si="35">SUM(D222-C222)</f>
        <v>0</v>
      </c>
      <c r="F222" t="s">
        <v>108</v>
      </c>
    </row>
    <row r="223" spans="1:6" ht="15.75" thickBot="1" x14ac:dyDescent="0.3">
      <c r="A223" s="50" t="s">
        <v>141</v>
      </c>
      <c r="B223" s="117" t="s">
        <v>142</v>
      </c>
      <c r="C223" s="52">
        <f>SUM(C220:C222)</f>
        <v>44223</v>
      </c>
      <c r="D223" s="52">
        <f>SUM(D220:D222)</f>
        <v>44223</v>
      </c>
      <c r="E223" s="52">
        <f>SUM(E220:E222)</f>
        <v>0</v>
      </c>
      <c r="F223" s="55"/>
    </row>
    <row r="224" spans="1:6" x14ac:dyDescent="0.25">
      <c r="D224" s="191"/>
      <c r="E224" s="191"/>
      <c r="F224" s="191"/>
    </row>
    <row r="225" spans="1:6" x14ac:dyDescent="0.25">
      <c r="D225" s="191"/>
      <c r="E225" s="190"/>
      <c r="F225" s="190"/>
    </row>
    <row r="226" spans="1:6" ht="15.75" thickBot="1" x14ac:dyDescent="0.3">
      <c r="D226" s="191"/>
      <c r="E226" s="190"/>
      <c r="F226" s="190"/>
    </row>
    <row r="227" spans="1:6" ht="15.75" thickBot="1" x14ac:dyDescent="0.3">
      <c r="A227" s="77"/>
      <c r="B227" s="78" t="s">
        <v>144</v>
      </c>
      <c r="C227" s="3"/>
      <c r="D227" s="3"/>
      <c r="E227" s="3"/>
      <c r="F227" s="55"/>
    </row>
    <row r="228" spans="1:6" ht="15.75" thickBot="1" x14ac:dyDescent="0.3">
      <c r="A228" s="79" t="s">
        <v>145</v>
      </c>
      <c r="B228" s="61"/>
      <c r="C228" s="34" t="s">
        <v>2</v>
      </c>
      <c r="D228" s="34" t="s">
        <v>275</v>
      </c>
      <c r="E228" s="34" t="s">
        <v>273</v>
      </c>
      <c r="F228" s="191"/>
    </row>
    <row r="229" spans="1:6" x14ac:dyDescent="0.25">
      <c r="A229" s="80"/>
      <c r="B229" s="81"/>
      <c r="C229" s="7"/>
      <c r="D229" s="7"/>
      <c r="E229" s="28">
        <f t="shared" ref="E229:E234" si="36">SUM(D229-C229)</f>
        <v>0</v>
      </c>
      <c r="F229" s="193"/>
    </row>
    <row r="230" spans="1:6" x14ac:dyDescent="0.25">
      <c r="A230" s="82"/>
      <c r="B230" s="83"/>
      <c r="C230" s="10"/>
      <c r="D230" s="28"/>
      <c r="E230" s="10">
        <f t="shared" si="36"/>
        <v>0</v>
      </c>
      <c r="F230" s="193"/>
    </row>
    <row r="231" spans="1:6" x14ac:dyDescent="0.25">
      <c r="A231" s="82">
        <v>223003</v>
      </c>
      <c r="B231" s="83" t="s">
        <v>150</v>
      </c>
      <c r="C231" s="10">
        <v>22500</v>
      </c>
      <c r="D231" s="10">
        <v>22500</v>
      </c>
      <c r="E231" s="10">
        <f t="shared" si="36"/>
        <v>0</v>
      </c>
      <c r="F231" t="s">
        <v>284</v>
      </c>
    </row>
    <row r="232" spans="1:6" x14ac:dyDescent="0.25">
      <c r="A232" s="82"/>
      <c r="B232" s="83"/>
      <c r="C232" s="10"/>
      <c r="D232" s="10"/>
      <c r="E232" s="10">
        <f t="shared" si="36"/>
        <v>0</v>
      </c>
      <c r="F232" s="190"/>
    </row>
    <row r="233" spans="1:6" x14ac:dyDescent="0.25">
      <c r="A233" s="82">
        <v>453</v>
      </c>
      <c r="B233" s="83" t="s">
        <v>146</v>
      </c>
      <c r="C233" s="10">
        <v>179</v>
      </c>
      <c r="D233" s="10">
        <v>179</v>
      </c>
      <c r="E233" s="10">
        <f t="shared" si="36"/>
        <v>0</v>
      </c>
      <c r="F233" s="190"/>
    </row>
    <row r="234" spans="1:6" ht="15.75" thickBot="1" x14ac:dyDescent="0.3">
      <c r="A234" s="84"/>
      <c r="B234" s="85"/>
      <c r="C234" s="13"/>
      <c r="D234" s="13"/>
      <c r="E234" s="10">
        <f t="shared" si="36"/>
        <v>0</v>
      </c>
      <c r="F234" s="190"/>
    </row>
    <row r="235" spans="1:6" ht="15.75" thickBot="1" x14ac:dyDescent="0.3">
      <c r="A235" s="86"/>
      <c r="B235" s="75"/>
      <c r="C235" s="16">
        <f>SUM(C229:C234)</f>
        <v>22679</v>
      </c>
      <c r="D235" s="16">
        <f>SUM(D229:D234)</f>
        <v>22679</v>
      </c>
      <c r="E235" s="16">
        <f>SUM(E229:E234)</f>
        <v>0</v>
      </c>
      <c r="F235" s="190"/>
    </row>
    <row r="236" spans="1:6" ht="15.75" thickBot="1" x14ac:dyDescent="0.3">
      <c r="E236" s="331"/>
      <c r="F236" s="190"/>
    </row>
    <row r="237" spans="1:6" ht="15.75" thickBot="1" x14ac:dyDescent="0.3">
      <c r="A237" s="77"/>
      <c r="B237" s="78" t="s">
        <v>144</v>
      </c>
      <c r="C237" s="3"/>
      <c r="D237" s="3"/>
      <c r="E237" s="3"/>
      <c r="F237" s="190"/>
    </row>
    <row r="238" spans="1:6" ht="15.75" thickBot="1" x14ac:dyDescent="0.3">
      <c r="A238" s="79" t="s">
        <v>147</v>
      </c>
      <c r="B238" s="61"/>
      <c r="C238" s="4" t="s">
        <v>2</v>
      </c>
      <c r="D238" s="34" t="s">
        <v>275</v>
      </c>
      <c r="E238" s="34" t="s">
        <v>273</v>
      </c>
      <c r="F238" s="55"/>
    </row>
    <row r="239" spans="1:6" x14ac:dyDescent="0.25">
      <c r="A239" s="80"/>
      <c r="B239" s="81"/>
      <c r="C239" s="63"/>
      <c r="D239" s="63"/>
      <c r="E239" s="28">
        <f>SUM(D239-C239)</f>
        <v>0</v>
      </c>
    </row>
    <row r="240" spans="1:6" x14ac:dyDescent="0.25">
      <c r="A240" s="82">
        <v>633011</v>
      </c>
      <c r="B240" s="83" t="s">
        <v>148</v>
      </c>
      <c r="C240" s="64">
        <v>22579</v>
      </c>
      <c r="D240" s="64">
        <v>22579</v>
      </c>
      <c r="E240" s="10">
        <f>SUM(D240-C240)</f>
        <v>0</v>
      </c>
      <c r="F240" t="s">
        <v>284</v>
      </c>
    </row>
    <row r="241" spans="1:6" x14ac:dyDescent="0.25">
      <c r="A241" s="82"/>
      <c r="B241" s="83"/>
      <c r="C241" s="64"/>
      <c r="D241" s="349"/>
      <c r="E241" s="10">
        <f t="shared" ref="E241:E243" si="37">SUM(D241-C241)</f>
        <v>0</v>
      </c>
      <c r="F241" t="s">
        <v>123</v>
      </c>
    </row>
    <row r="242" spans="1:6" x14ac:dyDescent="0.25">
      <c r="A242" s="82">
        <v>637012</v>
      </c>
      <c r="B242" s="83" t="s">
        <v>149</v>
      </c>
      <c r="C242" s="64">
        <v>100</v>
      </c>
      <c r="D242" s="64">
        <v>100</v>
      </c>
      <c r="E242" s="10">
        <f t="shared" si="37"/>
        <v>0</v>
      </c>
      <c r="F242" t="s">
        <v>284</v>
      </c>
    </row>
    <row r="243" spans="1:6" x14ac:dyDescent="0.25">
      <c r="A243" s="82"/>
      <c r="B243" s="83"/>
      <c r="C243" s="64"/>
      <c r="D243" s="76"/>
      <c r="E243" s="10">
        <f t="shared" si="37"/>
        <v>0</v>
      </c>
    </row>
    <row r="244" spans="1:6" ht="15.75" thickBot="1" x14ac:dyDescent="0.3">
      <c r="A244" s="84"/>
      <c r="B244" s="85"/>
      <c r="C244" s="76"/>
      <c r="D244" s="76"/>
      <c r="E244" s="10">
        <f>SUM(D244-C244)</f>
        <v>0</v>
      </c>
    </row>
    <row r="245" spans="1:6" ht="15.75" thickBot="1" x14ac:dyDescent="0.3">
      <c r="A245" s="87"/>
      <c r="B245" s="75"/>
      <c r="C245" s="16">
        <f>SUM(C239:C244)</f>
        <v>22679</v>
      </c>
      <c r="D245" s="16">
        <f>SUM(D239:D244)</f>
        <v>22679</v>
      </c>
      <c r="E245" s="16">
        <f>SUM(E239:E244)</f>
        <v>0</v>
      </c>
    </row>
    <row r="251" spans="1:6" x14ac:dyDescent="0.25">
      <c r="A251" t="s">
        <v>266</v>
      </c>
      <c r="B251" s="301"/>
      <c r="C251" s="300"/>
      <c r="E251" t="s">
        <v>267</v>
      </c>
    </row>
    <row r="252" spans="1:6" x14ac:dyDescent="0.25">
      <c r="E252" t="s">
        <v>268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H181"/>
  <sheetViews>
    <sheetView zoomScale="70" zoomScaleNormal="70" workbookViewId="0">
      <pane xSplit="2" ySplit="7" topLeftCell="C90" activePane="bottomRight" state="frozen"/>
      <selection pane="topRight" activeCell="C1" sqref="C1"/>
      <selection pane="bottomLeft" activeCell="A8" sqref="A8"/>
      <selection pane="bottomRight" activeCell="G8" sqref="G8"/>
    </sheetView>
  </sheetViews>
  <sheetFormatPr defaultRowHeight="15" x14ac:dyDescent="0.25"/>
  <cols>
    <col min="1" max="1" width="15.7109375" customWidth="1"/>
    <col min="2" max="2" width="44.42578125" customWidth="1"/>
    <col min="3" max="13" width="11.7109375" customWidth="1"/>
    <col min="14" max="14" width="15.140625" customWidth="1"/>
    <col min="15" max="15" width="11.7109375" customWidth="1"/>
    <col min="16" max="16" width="15.7109375" customWidth="1"/>
    <col min="17" max="17" width="44.42578125" customWidth="1"/>
    <col min="18" max="29" width="11.7109375" customWidth="1"/>
    <col min="30" max="30" width="15.7109375" customWidth="1"/>
    <col min="31" max="31" width="44.42578125" customWidth="1"/>
    <col min="32" max="43" width="11.7109375" customWidth="1"/>
    <col min="44" max="44" width="15.7109375" customWidth="1"/>
    <col min="45" max="45" width="44.42578125" customWidth="1"/>
    <col min="46" max="57" width="11.7109375" customWidth="1"/>
    <col min="58" max="58" width="15.7109375" customWidth="1"/>
    <col min="59" max="59" width="44.42578125" customWidth="1"/>
    <col min="60" max="71" width="11.7109375" customWidth="1"/>
    <col min="72" max="72" width="15.7109375" customWidth="1"/>
    <col min="73" max="73" width="44.42578125" customWidth="1"/>
    <col min="74" max="82" width="11.7109375" customWidth="1"/>
    <col min="83" max="85" width="12.7109375" customWidth="1"/>
    <col min="86" max="86" width="13.28515625" customWidth="1"/>
  </cols>
  <sheetData>
    <row r="1" spans="1:85" ht="15.75" x14ac:dyDescent="0.25">
      <c r="A1" s="293" t="s">
        <v>259</v>
      </c>
      <c r="B1" s="294" t="s">
        <v>260</v>
      </c>
      <c r="C1" s="295"/>
      <c r="D1" s="295"/>
      <c r="E1" s="295"/>
      <c r="F1" s="295"/>
      <c r="G1" s="295"/>
      <c r="H1" s="295"/>
      <c r="I1" s="295"/>
      <c r="J1" s="295"/>
    </row>
    <row r="2" spans="1:85" ht="15.75" x14ac:dyDescent="0.25">
      <c r="A2" s="293" t="s">
        <v>261</v>
      </c>
      <c r="B2" s="296">
        <v>37811169</v>
      </c>
      <c r="C2" s="295"/>
      <c r="D2" s="295"/>
      <c r="E2" s="295"/>
      <c r="F2" s="295"/>
      <c r="G2" s="295"/>
      <c r="H2" s="295"/>
      <c r="I2" s="295"/>
      <c r="J2" s="295"/>
    </row>
    <row r="3" spans="1:85" ht="15.75" x14ac:dyDescent="0.25">
      <c r="A3" s="293" t="s">
        <v>262</v>
      </c>
      <c r="B3" s="295" t="s">
        <v>263</v>
      </c>
      <c r="C3" s="295"/>
      <c r="D3" s="295"/>
      <c r="E3" s="295"/>
      <c r="F3" s="295"/>
      <c r="G3" s="295"/>
      <c r="H3" s="295"/>
      <c r="I3" s="295"/>
      <c r="J3" s="295"/>
    </row>
    <row r="4" spans="1:85" ht="15.75" x14ac:dyDescent="0.25">
      <c r="A4" s="547" t="s">
        <v>395</v>
      </c>
      <c r="B4" s="294"/>
      <c r="BL4" s="288">
        <f>SUM(BD14+BL14)</f>
        <v>22089</v>
      </c>
    </row>
    <row r="5" spans="1:85" ht="16.5" thickBot="1" x14ac:dyDescent="0.3">
      <c r="A5" s="548"/>
      <c r="B5" s="549"/>
      <c r="C5" s="197">
        <v>0.4</v>
      </c>
      <c r="G5" s="197">
        <v>0.6</v>
      </c>
    </row>
    <row r="6" spans="1:85" ht="60.75" thickBot="1" x14ac:dyDescent="0.3">
      <c r="A6" s="659" t="s">
        <v>1</v>
      </c>
      <c r="B6" s="660"/>
      <c r="C6" s="316"/>
      <c r="D6" s="329" t="s">
        <v>212</v>
      </c>
      <c r="E6" s="317"/>
      <c r="F6" s="316"/>
      <c r="G6" s="329" t="s">
        <v>213</v>
      </c>
      <c r="H6" s="317"/>
      <c r="I6" s="318" t="s">
        <v>274</v>
      </c>
      <c r="J6" s="316"/>
      <c r="K6" s="342" t="s">
        <v>396</v>
      </c>
      <c r="L6" s="317"/>
      <c r="M6" s="316"/>
      <c r="N6" s="342" t="s">
        <v>397</v>
      </c>
      <c r="O6" s="317"/>
      <c r="P6" s="659" t="s">
        <v>1</v>
      </c>
      <c r="Q6" s="660"/>
      <c r="R6" s="550"/>
      <c r="S6" s="550" t="s">
        <v>398</v>
      </c>
      <c r="T6" s="317"/>
      <c r="U6" s="550"/>
      <c r="V6" s="550" t="s">
        <v>399</v>
      </c>
      <c r="W6" s="317"/>
      <c r="X6" s="550"/>
      <c r="Y6" s="550" t="s">
        <v>400</v>
      </c>
      <c r="Z6" s="317"/>
      <c r="AA6" s="550"/>
      <c r="AB6" s="550" t="s">
        <v>401</v>
      </c>
      <c r="AC6" s="317"/>
      <c r="AD6" s="659" t="s">
        <v>1</v>
      </c>
      <c r="AE6" s="660"/>
      <c r="AF6" s="550"/>
      <c r="AG6" s="550" t="s">
        <v>402</v>
      </c>
      <c r="AH6" s="317"/>
      <c r="AI6" s="351"/>
      <c r="AJ6" s="351" t="s">
        <v>403</v>
      </c>
      <c r="AK6" s="317"/>
      <c r="AL6" s="316"/>
      <c r="AM6" s="342" t="s">
        <v>269</v>
      </c>
      <c r="AN6" s="317"/>
      <c r="AO6" s="316"/>
      <c r="AP6" s="351" t="s">
        <v>404</v>
      </c>
      <c r="AQ6" s="317"/>
      <c r="AR6" s="659" t="s">
        <v>1</v>
      </c>
      <c r="AS6" s="660"/>
      <c r="AT6" s="316"/>
      <c r="AU6" s="342" t="s">
        <v>272</v>
      </c>
      <c r="AV6" s="317"/>
      <c r="AW6" s="551"/>
      <c r="AX6" s="551" t="s">
        <v>203</v>
      </c>
      <c r="AY6" s="317"/>
      <c r="AZ6" s="351"/>
      <c r="BA6" s="351" t="s">
        <v>405</v>
      </c>
      <c r="BB6" s="317"/>
      <c r="BC6" s="316"/>
      <c r="BD6" s="351" t="s">
        <v>406</v>
      </c>
      <c r="BE6" s="317"/>
      <c r="BF6" s="659" t="s">
        <v>1</v>
      </c>
      <c r="BG6" s="660"/>
      <c r="BH6" s="550"/>
      <c r="BI6" s="550" t="s">
        <v>407</v>
      </c>
      <c r="BJ6" s="550"/>
      <c r="BK6" s="351"/>
      <c r="BL6" s="351" t="s">
        <v>408</v>
      </c>
      <c r="BM6" s="317"/>
      <c r="BN6" s="351"/>
      <c r="BO6" s="351" t="s">
        <v>280</v>
      </c>
      <c r="BP6" s="317"/>
      <c r="BQ6" s="351"/>
      <c r="BR6" s="351" t="s">
        <v>281</v>
      </c>
      <c r="BS6" s="317"/>
      <c r="BT6" s="659" t="s">
        <v>1</v>
      </c>
      <c r="BU6" s="660"/>
      <c r="BV6" s="351"/>
      <c r="BW6" s="351" t="s">
        <v>161</v>
      </c>
      <c r="BX6" s="317"/>
      <c r="BY6" s="351"/>
      <c r="BZ6" s="351" t="s">
        <v>409</v>
      </c>
      <c r="CA6" s="317"/>
      <c r="CB6" s="351"/>
      <c r="CC6" s="351" t="s">
        <v>270</v>
      </c>
      <c r="CD6" s="317"/>
      <c r="CE6" s="351"/>
      <c r="CF6" s="351" t="s">
        <v>410</v>
      </c>
      <c r="CG6" s="317"/>
    </row>
    <row r="7" spans="1:85" ht="15.75" thickBot="1" x14ac:dyDescent="0.3">
      <c r="A7" s="657"/>
      <c r="B7" s="658"/>
      <c r="C7" s="305" t="s">
        <v>275</v>
      </c>
      <c r="D7" s="305" t="s">
        <v>275</v>
      </c>
      <c r="E7" s="305" t="s">
        <v>273</v>
      </c>
      <c r="F7" s="305" t="s">
        <v>275</v>
      </c>
      <c r="G7" s="305" t="s">
        <v>275</v>
      </c>
      <c r="H7" s="305" t="s">
        <v>273</v>
      </c>
      <c r="I7" s="305"/>
      <c r="J7" s="341" t="s">
        <v>2</v>
      </c>
      <c r="K7" s="341" t="s">
        <v>275</v>
      </c>
      <c r="L7" s="341" t="s">
        <v>273</v>
      </c>
      <c r="M7" s="341" t="s">
        <v>2</v>
      </c>
      <c r="N7" s="341" t="s">
        <v>275</v>
      </c>
      <c r="O7" s="341" t="s">
        <v>273</v>
      </c>
      <c r="P7" s="657"/>
      <c r="Q7" s="658"/>
      <c r="R7" s="341" t="s">
        <v>2</v>
      </c>
      <c r="S7" s="305" t="s">
        <v>275</v>
      </c>
      <c r="T7" s="305" t="s">
        <v>273</v>
      </c>
      <c r="U7" s="341" t="s">
        <v>2</v>
      </c>
      <c r="V7" s="305" t="s">
        <v>275</v>
      </c>
      <c r="W7" s="305" t="s">
        <v>273</v>
      </c>
      <c r="X7" s="341" t="s">
        <v>2</v>
      </c>
      <c r="Y7" s="341" t="s">
        <v>275</v>
      </c>
      <c r="Z7" s="305" t="s">
        <v>273</v>
      </c>
      <c r="AA7" s="341" t="s">
        <v>2</v>
      </c>
      <c r="AB7" s="341" t="s">
        <v>275</v>
      </c>
      <c r="AC7" s="305" t="s">
        <v>273</v>
      </c>
      <c r="AD7" s="657"/>
      <c r="AE7" s="658"/>
      <c r="AF7" s="341" t="s">
        <v>2</v>
      </c>
      <c r="AG7" s="341" t="s">
        <v>275</v>
      </c>
      <c r="AH7" s="305" t="s">
        <v>273</v>
      </c>
      <c r="AI7" s="341" t="s">
        <v>2</v>
      </c>
      <c r="AJ7" s="341" t="s">
        <v>275</v>
      </c>
      <c r="AK7" s="341" t="s">
        <v>273</v>
      </c>
      <c r="AL7" s="341" t="s">
        <v>275</v>
      </c>
      <c r="AM7" s="341" t="s">
        <v>275</v>
      </c>
      <c r="AN7" s="341" t="s">
        <v>273</v>
      </c>
      <c r="AO7" s="341" t="s">
        <v>275</v>
      </c>
      <c r="AP7" s="341" t="s">
        <v>275</v>
      </c>
      <c r="AQ7" s="341" t="s">
        <v>273</v>
      </c>
      <c r="AR7" s="657"/>
      <c r="AS7" s="658"/>
      <c r="AT7" s="341" t="s">
        <v>275</v>
      </c>
      <c r="AU7" s="341" t="s">
        <v>275</v>
      </c>
      <c r="AV7" s="341" t="s">
        <v>273</v>
      </c>
      <c r="AW7" s="341" t="s">
        <v>2</v>
      </c>
      <c r="AX7" s="341" t="s">
        <v>275</v>
      </c>
      <c r="AY7" s="341" t="s">
        <v>273</v>
      </c>
      <c r="AZ7" s="341" t="s">
        <v>2</v>
      </c>
      <c r="BA7" s="341" t="s">
        <v>275</v>
      </c>
      <c r="BB7" s="341" t="s">
        <v>273</v>
      </c>
      <c r="BC7" s="341" t="s">
        <v>275</v>
      </c>
      <c r="BD7" s="341" t="s">
        <v>275</v>
      </c>
      <c r="BE7" s="341" t="s">
        <v>273</v>
      </c>
      <c r="BF7" s="657"/>
      <c r="BG7" s="658"/>
      <c r="BH7" s="341" t="s">
        <v>2</v>
      </c>
      <c r="BI7" s="341" t="s">
        <v>275</v>
      </c>
      <c r="BJ7" s="341" t="s">
        <v>273</v>
      </c>
      <c r="BK7" s="341" t="s">
        <v>2</v>
      </c>
      <c r="BL7" s="341" t="s">
        <v>275</v>
      </c>
      <c r="BM7" s="341" t="s">
        <v>273</v>
      </c>
      <c r="BN7" s="341" t="s">
        <v>2</v>
      </c>
      <c r="BO7" s="341" t="s">
        <v>275</v>
      </c>
      <c r="BP7" s="341" t="s">
        <v>273</v>
      </c>
      <c r="BQ7" s="341" t="s">
        <v>2</v>
      </c>
      <c r="BR7" s="341" t="s">
        <v>275</v>
      </c>
      <c r="BS7" s="341" t="s">
        <v>273</v>
      </c>
      <c r="BT7" s="657"/>
      <c r="BU7" s="658"/>
      <c r="BV7" s="341" t="s">
        <v>275</v>
      </c>
      <c r="BW7" s="341" t="s">
        <v>275</v>
      </c>
      <c r="BX7" s="341" t="s">
        <v>273</v>
      </c>
      <c r="BY7" s="341" t="s">
        <v>2</v>
      </c>
      <c r="BZ7" s="341" t="s">
        <v>275</v>
      </c>
      <c r="CA7" s="341" t="s">
        <v>273</v>
      </c>
      <c r="CB7" s="341" t="s">
        <v>2</v>
      </c>
      <c r="CC7" s="341" t="s">
        <v>275</v>
      </c>
      <c r="CD7" s="341" t="s">
        <v>273</v>
      </c>
      <c r="CE7" s="341" t="s">
        <v>2</v>
      </c>
      <c r="CF7" s="341" t="s">
        <v>275</v>
      </c>
      <c r="CG7" s="341" t="s">
        <v>273</v>
      </c>
    </row>
    <row r="8" spans="1:85" x14ac:dyDescent="0.25">
      <c r="A8" s="5">
        <v>611</v>
      </c>
      <c r="B8" s="6" t="s">
        <v>3</v>
      </c>
      <c r="C8" s="7">
        <v>74265</v>
      </c>
      <c r="D8" s="7">
        <v>50728</v>
      </c>
      <c r="E8" s="28">
        <f t="shared" ref="E8:E13" si="0">SUM(D8-C8)</f>
        <v>-23537</v>
      </c>
      <c r="F8" s="7">
        <v>123270</v>
      </c>
      <c r="G8" s="28">
        <v>113361</v>
      </c>
      <c r="H8" s="28">
        <f t="shared" ref="H8:H13" si="1">SUM(G8-F8)</f>
        <v>-9909</v>
      </c>
      <c r="I8" s="319">
        <f>SUM(D8+G8)</f>
        <v>164089</v>
      </c>
      <c r="J8" s="7"/>
      <c r="K8" s="7"/>
      <c r="L8" s="7">
        <f t="shared" ref="L8:L13" si="2">SUM(K8-J8)</f>
        <v>0</v>
      </c>
      <c r="M8" s="7"/>
      <c r="N8" s="7"/>
      <c r="O8" s="7">
        <f t="shared" ref="O8:O13" si="3">SUM(N8-M8)</f>
        <v>0</v>
      </c>
      <c r="P8" s="5">
        <v>611</v>
      </c>
      <c r="Q8" s="6" t="s">
        <v>3</v>
      </c>
      <c r="R8" s="7"/>
      <c r="S8" s="7"/>
      <c r="T8" s="28">
        <f t="shared" ref="T8:T13" si="4">SUM(S8-R8)</f>
        <v>0</v>
      </c>
      <c r="U8" s="7"/>
      <c r="V8" s="7"/>
      <c r="W8" s="28">
        <f t="shared" ref="W8:W13" si="5">SUM(V8-U8)</f>
        <v>0</v>
      </c>
      <c r="X8" s="40"/>
      <c r="Y8" s="40"/>
      <c r="Z8" s="28">
        <f t="shared" ref="Z8:Z13" si="6">SUM(Y8-X8)</f>
        <v>0</v>
      </c>
      <c r="AA8" s="40"/>
      <c r="AB8" s="40"/>
      <c r="AC8" s="28">
        <f t="shared" ref="AC8:AC13" si="7">SUM(AB8-AA8)</f>
        <v>0</v>
      </c>
      <c r="AD8" s="5">
        <v>611</v>
      </c>
      <c r="AE8" s="6" t="s">
        <v>3</v>
      </c>
      <c r="AF8" s="40"/>
      <c r="AG8" s="40"/>
      <c r="AH8" s="28">
        <f t="shared" ref="AH8:AH13" si="8">SUM(AG8-AF8)</f>
        <v>0</v>
      </c>
      <c r="AI8" s="7"/>
      <c r="AJ8" s="7"/>
      <c r="AK8" s="7">
        <f t="shared" ref="AK8:AK13" si="9">SUM(AJ8-AI8)</f>
        <v>0</v>
      </c>
      <c r="AL8" s="7"/>
      <c r="AM8" s="7"/>
      <c r="AN8" s="7">
        <f t="shared" ref="AN8:AN13" si="10">SUM(AM8-AL8)</f>
        <v>0</v>
      </c>
      <c r="AO8" s="7"/>
      <c r="AP8" s="7"/>
      <c r="AQ8" s="7">
        <f t="shared" ref="AQ8:AQ13" si="11">SUM(AP8-AO8)</f>
        <v>0</v>
      </c>
      <c r="AR8" s="5">
        <v>611</v>
      </c>
      <c r="AS8" s="6" t="s">
        <v>3</v>
      </c>
      <c r="AT8" s="7"/>
      <c r="AU8" s="7"/>
      <c r="AV8" s="7">
        <f t="shared" ref="AV8:AV13" si="12">SUM(AU8-AT8)</f>
        <v>0</v>
      </c>
      <c r="AW8" s="7">
        <v>17000</v>
      </c>
      <c r="AX8" s="7">
        <v>15525</v>
      </c>
      <c r="AY8" s="7">
        <f t="shared" ref="AY8:AY13" si="13">SUM(AX8-AW8)</f>
        <v>-1475</v>
      </c>
      <c r="AZ8" s="7"/>
      <c r="BA8" s="7">
        <v>1645</v>
      </c>
      <c r="BB8" s="7">
        <f t="shared" ref="BB8:BB13" si="14">SUM(BA8-AZ8)</f>
        <v>1645</v>
      </c>
      <c r="BC8" s="7">
        <v>17400</v>
      </c>
      <c r="BD8" s="7">
        <v>12965</v>
      </c>
      <c r="BE8" s="7">
        <f t="shared" ref="BE8:BE13" si="15">SUM(BD8-BC8)</f>
        <v>-4435</v>
      </c>
      <c r="BF8" s="5">
        <v>611</v>
      </c>
      <c r="BG8" s="6" t="s">
        <v>3</v>
      </c>
      <c r="BH8" s="40"/>
      <c r="BI8" s="40"/>
      <c r="BJ8" s="7">
        <f t="shared" ref="BJ8:BJ13" si="16">SUM(BI8-BH8)</f>
        <v>0</v>
      </c>
      <c r="BK8" s="7">
        <v>2400</v>
      </c>
      <c r="BL8" s="40">
        <v>5000</v>
      </c>
      <c r="BM8" s="7">
        <f t="shared" ref="BM8:BM13" si="17">SUM(BL8-BK8)</f>
        <v>2600</v>
      </c>
      <c r="BN8" s="7"/>
      <c r="BO8" s="7"/>
      <c r="BP8" s="7">
        <f t="shared" ref="BP8:BP13" si="18">SUM(BO8-BN8)</f>
        <v>0</v>
      </c>
      <c r="BQ8" s="7"/>
      <c r="BR8" s="7"/>
      <c r="BS8" s="7">
        <f t="shared" ref="BS8:BS13" si="19">SUM(BR8-BQ8)</f>
        <v>0</v>
      </c>
      <c r="BT8" s="5">
        <v>611</v>
      </c>
      <c r="BU8" s="6" t="s">
        <v>3</v>
      </c>
      <c r="BV8" s="7">
        <v>18948</v>
      </c>
      <c r="BW8" s="7">
        <v>18913</v>
      </c>
      <c r="BX8" s="7">
        <f t="shared" ref="BX8:BX13" si="20">SUM(BW8-BV8)</f>
        <v>-35</v>
      </c>
      <c r="BY8" s="7"/>
      <c r="BZ8" s="7"/>
      <c r="CA8" s="7">
        <f t="shared" ref="CA8:CA13" si="21">SUM(BZ8-BY8)</f>
        <v>0</v>
      </c>
      <c r="CB8" s="7"/>
      <c r="CC8" s="7"/>
      <c r="CD8" s="7">
        <f t="shared" ref="CD8:CD13" si="22">SUM(CC8-CB8)</f>
        <v>0</v>
      </c>
      <c r="CE8" s="7"/>
      <c r="CF8" s="7"/>
      <c r="CG8" s="7">
        <f t="shared" ref="CG8:CG13" si="23">SUM(CF8-CE8)</f>
        <v>0</v>
      </c>
    </row>
    <row r="9" spans="1:85" x14ac:dyDescent="0.25">
      <c r="A9" s="8">
        <v>612001</v>
      </c>
      <c r="B9" s="9" t="s">
        <v>4</v>
      </c>
      <c r="C9" s="10">
        <v>0</v>
      </c>
      <c r="D9" s="10">
        <v>0</v>
      </c>
      <c r="E9" s="10">
        <f t="shared" si="0"/>
        <v>0</v>
      </c>
      <c r="F9" s="10">
        <v>2448</v>
      </c>
      <c r="G9" s="10">
        <v>1847</v>
      </c>
      <c r="H9" s="10">
        <f t="shared" si="1"/>
        <v>-601</v>
      </c>
      <c r="I9" s="320">
        <f t="shared" ref="I9:I23" si="24">SUM(D9+G9)</f>
        <v>1847</v>
      </c>
      <c r="J9" s="10"/>
      <c r="K9" s="10"/>
      <c r="L9" s="10">
        <f t="shared" si="2"/>
        <v>0</v>
      </c>
      <c r="M9" s="10"/>
      <c r="N9" s="10"/>
      <c r="O9" s="10">
        <f t="shared" si="3"/>
        <v>0</v>
      </c>
      <c r="P9" s="8">
        <v>612001</v>
      </c>
      <c r="Q9" s="9" t="s">
        <v>4</v>
      </c>
      <c r="R9" s="10"/>
      <c r="S9" s="10"/>
      <c r="T9" s="10">
        <f t="shared" si="4"/>
        <v>0</v>
      </c>
      <c r="U9" s="10"/>
      <c r="V9" s="10"/>
      <c r="W9" s="10">
        <f t="shared" si="5"/>
        <v>0</v>
      </c>
      <c r="X9" s="10"/>
      <c r="Y9" s="10"/>
      <c r="Z9" s="10">
        <f t="shared" si="6"/>
        <v>0</v>
      </c>
      <c r="AA9" s="10"/>
      <c r="AB9" s="10"/>
      <c r="AC9" s="10">
        <f t="shared" si="7"/>
        <v>0</v>
      </c>
      <c r="AD9" s="8">
        <v>612001</v>
      </c>
      <c r="AE9" s="9" t="s">
        <v>4</v>
      </c>
      <c r="AF9" s="10"/>
      <c r="AG9" s="10"/>
      <c r="AH9" s="10">
        <f t="shared" si="8"/>
        <v>0</v>
      </c>
      <c r="AI9" s="10"/>
      <c r="AJ9" s="10"/>
      <c r="AK9" s="10">
        <f t="shared" si="9"/>
        <v>0</v>
      </c>
      <c r="AL9" s="10"/>
      <c r="AM9" s="10"/>
      <c r="AN9" s="10">
        <f t="shared" si="10"/>
        <v>0</v>
      </c>
      <c r="AO9" s="10"/>
      <c r="AP9" s="10"/>
      <c r="AQ9" s="10">
        <f t="shared" si="11"/>
        <v>0</v>
      </c>
      <c r="AR9" s="8">
        <v>612001</v>
      </c>
      <c r="AS9" s="9" t="s">
        <v>4</v>
      </c>
      <c r="AT9" s="10"/>
      <c r="AU9" s="10"/>
      <c r="AV9" s="10">
        <f t="shared" si="12"/>
        <v>0</v>
      </c>
      <c r="AW9" s="10">
        <v>200</v>
      </c>
      <c r="AX9" s="10">
        <v>277</v>
      </c>
      <c r="AY9" s="10">
        <f t="shared" si="13"/>
        <v>77</v>
      </c>
      <c r="AZ9" s="10"/>
      <c r="BA9" s="10"/>
      <c r="BB9" s="10">
        <f t="shared" si="14"/>
        <v>0</v>
      </c>
      <c r="BC9" s="10">
        <v>2400</v>
      </c>
      <c r="BD9" s="10">
        <v>2256</v>
      </c>
      <c r="BE9" s="10">
        <f t="shared" si="15"/>
        <v>-144</v>
      </c>
      <c r="BF9" s="8">
        <v>612001</v>
      </c>
      <c r="BG9" s="9" t="s">
        <v>4</v>
      </c>
      <c r="BH9" s="10"/>
      <c r="BI9" s="10"/>
      <c r="BJ9" s="10">
        <f t="shared" si="16"/>
        <v>0</v>
      </c>
      <c r="BK9" s="10"/>
      <c r="BL9" s="10"/>
      <c r="BM9" s="10">
        <f t="shared" si="17"/>
        <v>0</v>
      </c>
      <c r="BN9" s="10"/>
      <c r="BO9" s="10"/>
      <c r="BP9" s="10">
        <f t="shared" si="18"/>
        <v>0</v>
      </c>
      <c r="BQ9" s="10"/>
      <c r="BR9" s="10"/>
      <c r="BS9" s="10">
        <f t="shared" si="19"/>
        <v>0</v>
      </c>
      <c r="BT9" s="8">
        <v>612001</v>
      </c>
      <c r="BU9" s="9" t="s">
        <v>4</v>
      </c>
      <c r="BV9" s="10">
        <v>0</v>
      </c>
      <c r="BW9" s="10">
        <v>0</v>
      </c>
      <c r="BX9" s="10">
        <f t="shared" si="20"/>
        <v>0</v>
      </c>
      <c r="BY9" s="10"/>
      <c r="BZ9" s="10"/>
      <c r="CA9" s="10">
        <f t="shared" si="21"/>
        <v>0</v>
      </c>
      <c r="CB9" s="10"/>
      <c r="CC9" s="10"/>
      <c r="CD9" s="10">
        <f t="shared" si="22"/>
        <v>0</v>
      </c>
      <c r="CE9" s="10"/>
      <c r="CF9" s="10"/>
      <c r="CG9" s="10">
        <f t="shared" si="23"/>
        <v>0</v>
      </c>
    </row>
    <row r="10" spans="1:85" x14ac:dyDescent="0.25">
      <c r="A10" s="8">
        <v>612002</v>
      </c>
      <c r="B10" s="9" t="s">
        <v>5</v>
      </c>
      <c r="C10" s="10">
        <v>7428</v>
      </c>
      <c r="D10" s="10">
        <v>3734</v>
      </c>
      <c r="E10" s="10">
        <f t="shared" si="0"/>
        <v>-3694</v>
      </c>
      <c r="F10" s="10">
        <v>21212</v>
      </c>
      <c r="G10" s="10">
        <v>14674</v>
      </c>
      <c r="H10" s="10">
        <f t="shared" si="1"/>
        <v>-6538</v>
      </c>
      <c r="I10" s="320">
        <f t="shared" si="24"/>
        <v>18408</v>
      </c>
      <c r="J10" s="10"/>
      <c r="K10" s="10"/>
      <c r="L10" s="10">
        <f t="shared" si="2"/>
        <v>0</v>
      </c>
      <c r="M10" s="10"/>
      <c r="N10" s="10"/>
      <c r="O10" s="10">
        <f t="shared" si="3"/>
        <v>0</v>
      </c>
      <c r="P10" s="8">
        <v>612002</v>
      </c>
      <c r="Q10" s="9" t="s">
        <v>5</v>
      </c>
      <c r="R10" s="10"/>
      <c r="S10" s="10"/>
      <c r="T10" s="10">
        <f t="shared" si="4"/>
        <v>0</v>
      </c>
      <c r="U10" s="10"/>
      <c r="V10" s="10"/>
      <c r="W10" s="10">
        <f t="shared" si="5"/>
        <v>0</v>
      </c>
      <c r="X10" s="10"/>
      <c r="Y10" s="10"/>
      <c r="Z10" s="10">
        <f t="shared" si="6"/>
        <v>0</v>
      </c>
      <c r="AA10" s="10"/>
      <c r="AB10" s="10"/>
      <c r="AC10" s="10">
        <f t="shared" si="7"/>
        <v>0</v>
      </c>
      <c r="AD10" s="8">
        <v>612002</v>
      </c>
      <c r="AE10" s="9" t="s">
        <v>5</v>
      </c>
      <c r="AF10" s="10"/>
      <c r="AG10" s="10"/>
      <c r="AH10" s="10">
        <f t="shared" si="8"/>
        <v>0</v>
      </c>
      <c r="AI10" s="10"/>
      <c r="AJ10" s="10"/>
      <c r="AK10" s="10">
        <f t="shared" si="9"/>
        <v>0</v>
      </c>
      <c r="AL10" s="10"/>
      <c r="AM10" s="10"/>
      <c r="AN10" s="10">
        <f t="shared" si="10"/>
        <v>0</v>
      </c>
      <c r="AO10" s="10"/>
      <c r="AP10" s="10"/>
      <c r="AQ10" s="10">
        <f t="shared" si="11"/>
        <v>0</v>
      </c>
      <c r="AR10" s="8">
        <v>612002</v>
      </c>
      <c r="AS10" s="9" t="s">
        <v>5</v>
      </c>
      <c r="AT10" s="10"/>
      <c r="AU10" s="10"/>
      <c r="AV10" s="10">
        <f t="shared" si="12"/>
        <v>0</v>
      </c>
      <c r="AW10" s="10">
        <v>600</v>
      </c>
      <c r="AX10" s="10">
        <v>468</v>
      </c>
      <c r="AY10" s="10">
        <f t="shared" si="13"/>
        <v>-132</v>
      </c>
      <c r="AZ10" s="10"/>
      <c r="BA10" s="10"/>
      <c r="BB10" s="10">
        <f t="shared" si="14"/>
        <v>0</v>
      </c>
      <c r="BC10" s="10">
        <v>620</v>
      </c>
      <c r="BD10" s="10">
        <v>528</v>
      </c>
      <c r="BE10" s="10">
        <f t="shared" si="15"/>
        <v>-92</v>
      </c>
      <c r="BF10" s="8">
        <v>612002</v>
      </c>
      <c r="BG10" s="9" t="s">
        <v>5</v>
      </c>
      <c r="BH10" s="10"/>
      <c r="BI10" s="10"/>
      <c r="BJ10" s="10">
        <f t="shared" si="16"/>
        <v>0</v>
      </c>
      <c r="BK10" s="10"/>
      <c r="BL10" s="10"/>
      <c r="BM10" s="10">
        <f t="shared" si="17"/>
        <v>0</v>
      </c>
      <c r="BN10" s="10"/>
      <c r="BO10" s="10"/>
      <c r="BP10" s="10">
        <f t="shared" si="18"/>
        <v>0</v>
      </c>
      <c r="BQ10" s="10"/>
      <c r="BR10" s="10"/>
      <c r="BS10" s="10">
        <f t="shared" si="19"/>
        <v>0</v>
      </c>
      <c r="BT10" s="8">
        <v>612002</v>
      </c>
      <c r="BU10" s="9" t="s">
        <v>5</v>
      </c>
      <c r="BV10" s="10">
        <v>970</v>
      </c>
      <c r="BW10" s="10">
        <v>1007</v>
      </c>
      <c r="BX10" s="10">
        <f t="shared" si="20"/>
        <v>37</v>
      </c>
      <c r="BY10" s="10"/>
      <c r="BZ10" s="10"/>
      <c r="CA10" s="10">
        <f t="shared" si="21"/>
        <v>0</v>
      </c>
      <c r="CB10" s="10"/>
      <c r="CC10" s="10"/>
      <c r="CD10" s="10">
        <f t="shared" si="22"/>
        <v>0</v>
      </c>
      <c r="CE10" s="10"/>
      <c r="CF10" s="10"/>
      <c r="CG10" s="10">
        <f t="shared" si="23"/>
        <v>0</v>
      </c>
    </row>
    <row r="11" spans="1:85" x14ac:dyDescent="0.25">
      <c r="A11" s="8">
        <v>614</v>
      </c>
      <c r="B11" s="9" t="s">
        <v>6</v>
      </c>
      <c r="C11" s="10">
        <v>10000</v>
      </c>
      <c r="D11" s="10">
        <v>4950</v>
      </c>
      <c r="E11" s="10">
        <f t="shared" si="0"/>
        <v>-5050</v>
      </c>
      <c r="F11" s="10">
        <v>20000</v>
      </c>
      <c r="G11" s="43">
        <v>19800</v>
      </c>
      <c r="H11" s="10">
        <f t="shared" si="1"/>
        <v>-200</v>
      </c>
      <c r="I11" s="320">
        <f t="shared" si="24"/>
        <v>24750</v>
      </c>
      <c r="J11" s="10"/>
      <c r="K11" s="10"/>
      <c r="L11" s="10">
        <f t="shared" si="2"/>
        <v>0</v>
      </c>
      <c r="M11" s="10"/>
      <c r="N11" s="10"/>
      <c r="O11" s="10">
        <f t="shared" si="3"/>
        <v>0</v>
      </c>
      <c r="P11" s="8">
        <v>614</v>
      </c>
      <c r="Q11" s="9" t="s">
        <v>6</v>
      </c>
      <c r="R11" s="10"/>
      <c r="S11" s="10"/>
      <c r="T11" s="10">
        <f t="shared" si="4"/>
        <v>0</v>
      </c>
      <c r="U11" s="10"/>
      <c r="V11" s="10"/>
      <c r="W11" s="10">
        <f t="shared" si="5"/>
        <v>0</v>
      </c>
      <c r="X11" s="10"/>
      <c r="Y11" s="10"/>
      <c r="Z11" s="10">
        <f t="shared" si="6"/>
        <v>0</v>
      </c>
      <c r="AA11" s="10"/>
      <c r="AB11" s="10"/>
      <c r="AC11" s="10">
        <f t="shared" si="7"/>
        <v>0</v>
      </c>
      <c r="AD11" s="8">
        <v>614</v>
      </c>
      <c r="AE11" s="9" t="s">
        <v>6</v>
      </c>
      <c r="AF11" s="10">
        <v>274</v>
      </c>
      <c r="AG11" s="10">
        <v>351</v>
      </c>
      <c r="AH11" s="10">
        <f t="shared" si="8"/>
        <v>77</v>
      </c>
      <c r="AI11" s="10"/>
      <c r="AJ11" s="10"/>
      <c r="AK11" s="10">
        <f t="shared" si="9"/>
        <v>0</v>
      </c>
      <c r="AL11" s="10">
        <v>3186</v>
      </c>
      <c r="AM11" s="10">
        <v>3186</v>
      </c>
      <c r="AN11" s="10">
        <f t="shared" si="10"/>
        <v>0</v>
      </c>
      <c r="AO11" s="10"/>
      <c r="AP11" s="10"/>
      <c r="AQ11" s="10">
        <f t="shared" si="11"/>
        <v>0</v>
      </c>
      <c r="AR11" s="8">
        <v>614</v>
      </c>
      <c r="AS11" s="9" t="s">
        <v>6</v>
      </c>
      <c r="AT11" s="10"/>
      <c r="AU11" s="10"/>
      <c r="AV11" s="10">
        <f t="shared" si="12"/>
        <v>0</v>
      </c>
      <c r="AW11" s="10">
        <v>1000</v>
      </c>
      <c r="AX11" s="10">
        <v>1220</v>
      </c>
      <c r="AY11" s="10">
        <f t="shared" si="13"/>
        <v>220</v>
      </c>
      <c r="AZ11" s="10"/>
      <c r="BA11" s="10"/>
      <c r="BB11" s="10">
        <f t="shared" si="14"/>
        <v>0</v>
      </c>
      <c r="BC11" s="10">
        <v>275</v>
      </c>
      <c r="BD11" s="10">
        <v>1340</v>
      </c>
      <c r="BE11" s="10">
        <f t="shared" si="15"/>
        <v>1065</v>
      </c>
      <c r="BF11" s="8">
        <v>614</v>
      </c>
      <c r="BG11" s="9" t="s">
        <v>6</v>
      </c>
      <c r="BH11" s="10"/>
      <c r="BI11" s="10"/>
      <c r="BJ11" s="10">
        <f t="shared" si="16"/>
        <v>0</v>
      </c>
      <c r="BK11" s="10"/>
      <c r="BL11" s="10"/>
      <c r="BM11" s="10">
        <f t="shared" si="17"/>
        <v>0</v>
      </c>
      <c r="BN11" s="10"/>
      <c r="BO11" s="10"/>
      <c r="BP11" s="10">
        <f t="shared" si="18"/>
        <v>0</v>
      </c>
      <c r="BQ11" s="10"/>
      <c r="BR11" s="10"/>
      <c r="BS11" s="10">
        <f t="shared" si="19"/>
        <v>0</v>
      </c>
      <c r="BT11" s="8">
        <v>614</v>
      </c>
      <c r="BU11" s="9" t="s">
        <v>6</v>
      </c>
      <c r="BV11" s="10">
        <v>0</v>
      </c>
      <c r="BW11" s="10">
        <v>0</v>
      </c>
      <c r="BX11" s="10">
        <f t="shared" si="20"/>
        <v>0</v>
      </c>
      <c r="BY11" s="10"/>
      <c r="BZ11" s="10"/>
      <c r="CA11" s="10">
        <f t="shared" si="21"/>
        <v>0</v>
      </c>
      <c r="CB11" s="10"/>
      <c r="CC11" s="10"/>
      <c r="CD11" s="10">
        <f t="shared" si="22"/>
        <v>0</v>
      </c>
      <c r="CE11" s="10"/>
      <c r="CF11" s="10"/>
      <c r="CG11" s="10">
        <f t="shared" si="23"/>
        <v>0</v>
      </c>
    </row>
    <row r="12" spans="1:85" x14ac:dyDescent="0.25">
      <c r="A12" s="8"/>
      <c r="B12" s="9" t="s">
        <v>7</v>
      </c>
      <c r="C12" s="10"/>
      <c r="D12" s="10"/>
      <c r="E12" s="10">
        <f t="shared" si="0"/>
        <v>0</v>
      </c>
      <c r="F12" s="10"/>
      <c r="G12" s="10"/>
      <c r="H12" s="10">
        <f t="shared" si="1"/>
        <v>0</v>
      </c>
      <c r="I12" s="319">
        <f t="shared" si="24"/>
        <v>0</v>
      </c>
      <c r="J12" s="10"/>
      <c r="K12" s="10"/>
      <c r="L12" s="10">
        <f t="shared" si="2"/>
        <v>0</v>
      </c>
      <c r="M12" s="10"/>
      <c r="N12" s="10"/>
      <c r="O12" s="10">
        <f t="shared" si="3"/>
        <v>0</v>
      </c>
      <c r="P12" s="8"/>
      <c r="Q12" s="9" t="s">
        <v>7</v>
      </c>
      <c r="R12" s="10"/>
      <c r="S12" s="10"/>
      <c r="T12" s="10">
        <f t="shared" si="4"/>
        <v>0</v>
      </c>
      <c r="U12" s="10"/>
      <c r="V12" s="10"/>
      <c r="W12" s="10">
        <f t="shared" si="5"/>
        <v>0</v>
      </c>
      <c r="X12" s="10"/>
      <c r="Y12" s="10"/>
      <c r="Z12" s="10">
        <f t="shared" si="6"/>
        <v>0</v>
      </c>
      <c r="AA12" s="10"/>
      <c r="AB12" s="10"/>
      <c r="AC12" s="10">
        <f t="shared" si="7"/>
        <v>0</v>
      </c>
      <c r="AD12" s="8"/>
      <c r="AE12" s="9" t="s">
        <v>7</v>
      </c>
      <c r="AF12" s="10"/>
      <c r="AG12" s="10"/>
      <c r="AH12" s="10">
        <f t="shared" si="8"/>
        <v>0</v>
      </c>
      <c r="AI12" s="10"/>
      <c r="AJ12" s="10"/>
      <c r="AK12" s="10">
        <f t="shared" si="9"/>
        <v>0</v>
      </c>
      <c r="AL12" s="10"/>
      <c r="AM12" s="10"/>
      <c r="AN12" s="10">
        <f t="shared" si="10"/>
        <v>0</v>
      </c>
      <c r="AO12" s="10"/>
      <c r="AP12" s="10"/>
      <c r="AQ12" s="10">
        <f t="shared" si="11"/>
        <v>0</v>
      </c>
      <c r="AR12" s="8"/>
      <c r="AS12" s="9" t="s">
        <v>7</v>
      </c>
      <c r="AT12" s="10"/>
      <c r="AU12" s="10"/>
      <c r="AV12" s="10">
        <f t="shared" si="12"/>
        <v>0</v>
      </c>
      <c r="AW12" s="10"/>
      <c r="AX12" s="10"/>
      <c r="AY12" s="10">
        <f t="shared" si="13"/>
        <v>0</v>
      </c>
      <c r="AZ12" s="10"/>
      <c r="BA12" s="10"/>
      <c r="BB12" s="10">
        <f t="shared" si="14"/>
        <v>0</v>
      </c>
      <c r="BC12" s="10"/>
      <c r="BD12" s="10"/>
      <c r="BE12" s="10">
        <f t="shared" si="15"/>
        <v>0</v>
      </c>
      <c r="BF12" s="8"/>
      <c r="BG12" s="9" t="s">
        <v>7</v>
      </c>
      <c r="BH12" s="10"/>
      <c r="BI12" s="10"/>
      <c r="BJ12" s="10">
        <f t="shared" si="16"/>
        <v>0</v>
      </c>
      <c r="BK12" s="10"/>
      <c r="BL12" s="10"/>
      <c r="BM12" s="10">
        <f t="shared" si="17"/>
        <v>0</v>
      </c>
      <c r="BN12" s="10"/>
      <c r="BO12" s="10"/>
      <c r="BP12" s="10">
        <f t="shared" si="18"/>
        <v>0</v>
      </c>
      <c r="BQ12" s="10"/>
      <c r="BR12" s="10"/>
      <c r="BS12" s="10">
        <f t="shared" si="19"/>
        <v>0</v>
      </c>
      <c r="BT12" s="8"/>
      <c r="BU12" s="9" t="s">
        <v>7</v>
      </c>
      <c r="BV12" s="10">
        <v>0</v>
      </c>
      <c r="BW12" s="10">
        <v>0</v>
      </c>
      <c r="BX12" s="10">
        <f t="shared" si="20"/>
        <v>0</v>
      </c>
      <c r="BY12" s="10"/>
      <c r="BZ12" s="10"/>
      <c r="CA12" s="10">
        <f t="shared" si="21"/>
        <v>0</v>
      </c>
      <c r="CB12" s="10"/>
      <c r="CC12" s="10"/>
      <c r="CD12" s="10">
        <f t="shared" si="22"/>
        <v>0</v>
      </c>
      <c r="CE12" s="10"/>
      <c r="CF12" s="10"/>
      <c r="CG12" s="10">
        <f t="shared" si="23"/>
        <v>0</v>
      </c>
    </row>
    <row r="13" spans="1:85" ht="15.75" thickBot="1" x14ac:dyDescent="0.3">
      <c r="A13" s="11">
        <v>616</v>
      </c>
      <c r="B13" s="12" t="s">
        <v>8</v>
      </c>
      <c r="C13" s="13"/>
      <c r="D13" s="13"/>
      <c r="E13" s="28">
        <f t="shared" si="0"/>
        <v>0</v>
      </c>
      <c r="F13" s="13"/>
      <c r="G13" s="13"/>
      <c r="H13" s="28">
        <f t="shared" si="1"/>
        <v>0</v>
      </c>
      <c r="I13" s="319">
        <f t="shared" si="24"/>
        <v>0</v>
      </c>
      <c r="J13" s="13"/>
      <c r="K13" s="66"/>
      <c r="L13" s="28">
        <f t="shared" si="2"/>
        <v>0</v>
      </c>
      <c r="M13" s="13"/>
      <c r="N13" s="66"/>
      <c r="O13" s="28">
        <f t="shared" si="3"/>
        <v>0</v>
      </c>
      <c r="P13" s="11">
        <v>616</v>
      </c>
      <c r="Q13" s="12" t="s">
        <v>8</v>
      </c>
      <c r="R13" s="13"/>
      <c r="S13" s="13"/>
      <c r="T13" s="28">
        <f t="shared" si="4"/>
        <v>0</v>
      </c>
      <c r="U13" s="13"/>
      <c r="V13" s="13"/>
      <c r="W13" s="28">
        <f t="shared" si="5"/>
        <v>0</v>
      </c>
      <c r="X13" s="13"/>
      <c r="Y13" s="13"/>
      <c r="Z13" s="28">
        <f t="shared" si="6"/>
        <v>0</v>
      </c>
      <c r="AA13" s="13"/>
      <c r="AB13" s="13"/>
      <c r="AC13" s="28">
        <f t="shared" si="7"/>
        <v>0</v>
      </c>
      <c r="AD13" s="11">
        <v>616</v>
      </c>
      <c r="AE13" s="12" t="s">
        <v>8</v>
      </c>
      <c r="AF13" s="13"/>
      <c r="AG13" s="13"/>
      <c r="AH13" s="28">
        <f t="shared" si="8"/>
        <v>0</v>
      </c>
      <c r="AI13" s="13"/>
      <c r="AJ13" s="13"/>
      <c r="AK13" s="28">
        <f t="shared" si="9"/>
        <v>0</v>
      </c>
      <c r="AL13" s="13"/>
      <c r="AM13" s="13"/>
      <c r="AN13" s="28">
        <f t="shared" si="10"/>
        <v>0</v>
      </c>
      <c r="AO13" s="13"/>
      <c r="AP13" s="66"/>
      <c r="AQ13" s="28">
        <f t="shared" si="11"/>
        <v>0</v>
      </c>
      <c r="AR13" s="11">
        <v>616</v>
      </c>
      <c r="AS13" s="12" t="s">
        <v>8</v>
      </c>
      <c r="AT13" s="13"/>
      <c r="AU13" s="66"/>
      <c r="AV13" s="28">
        <f t="shared" si="12"/>
        <v>0</v>
      </c>
      <c r="AW13" s="13"/>
      <c r="AX13" s="13"/>
      <c r="AY13" s="28">
        <f t="shared" si="13"/>
        <v>0</v>
      </c>
      <c r="AZ13" s="13"/>
      <c r="BA13" s="13"/>
      <c r="BB13" s="28">
        <f t="shared" si="14"/>
        <v>0</v>
      </c>
      <c r="BC13" s="13"/>
      <c r="BD13" s="13"/>
      <c r="BE13" s="28">
        <f t="shared" si="15"/>
        <v>0</v>
      </c>
      <c r="BF13" s="11">
        <v>616</v>
      </c>
      <c r="BG13" s="12" t="s">
        <v>8</v>
      </c>
      <c r="BH13" s="13"/>
      <c r="BI13" s="13"/>
      <c r="BJ13" s="28">
        <f t="shared" si="16"/>
        <v>0</v>
      </c>
      <c r="BK13" s="13"/>
      <c r="BL13" s="13"/>
      <c r="BM13" s="28">
        <f t="shared" si="17"/>
        <v>0</v>
      </c>
      <c r="BN13" s="13"/>
      <c r="BO13" s="13"/>
      <c r="BP13" s="28">
        <f t="shared" si="18"/>
        <v>0</v>
      </c>
      <c r="BQ13" s="13"/>
      <c r="BR13" s="13"/>
      <c r="BS13" s="28">
        <f t="shared" si="19"/>
        <v>0</v>
      </c>
      <c r="BT13" s="11">
        <v>616</v>
      </c>
      <c r="BU13" s="12" t="s">
        <v>8</v>
      </c>
      <c r="BV13" s="13">
        <v>0</v>
      </c>
      <c r="BW13" s="13">
        <v>0</v>
      </c>
      <c r="BX13" s="28">
        <f t="shared" si="20"/>
        <v>0</v>
      </c>
      <c r="BY13" s="13"/>
      <c r="BZ13" s="13"/>
      <c r="CA13" s="28">
        <f t="shared" si="21"/>
        <v>0</v>
      </c>
      <c r="CB13" s="13"/>
      <c r="CC13" s="13"/>
      <c r="CD13" s="28">
        <f t="shared" si="22"/>
        <v>0</v>
      </c>
      <c r="CE13" s="13"/>
      <c r="CF13" s="13"/>
      <c r="CG13" s="28">
        <f t="shared" si="23"/>
        <v>0</v>
      </c>
    </row>
    <row r="14" spans="1:85" ht="15.75" thickBot="1" x14ac:dyDescent="0.3">
      <c r="A14" s="14">
        <v>610</v>
      </c>
      <c r="B14" s="15" t="s">
        <v>9</v>
      </c>
      <c r="C14" s="16">
        <f>SUM(C8:C13)</f>
        <v>91693</v>
      </c>
      <c r="D14" s="16">
        <f>SUM(D8:D13)</f>
        <v>59412</v>
      </c>
      <c r="E14" s="16">
        <f t="shared" ref="E14:AX14" si="25">SUM(E8:E13)</f>
        <v>-32281</v>
      </c>
      <c r="F14" s="16">
        <f>SUM(F8:F13)</f>
        <v>166930</v>
      </c>
      <c r="G14" s="16">
        <f t="shared" si="25"/>
        <v>149682</v>
      </c>
      <c r="H14" s="16">
        <f t="shared" si="25"/>
        <v>-17248</v>
      </c>
      <c r="I14" s="16">
        <f t="shared" si="25"/>
        <v>209094</v>
      </c>
      <c r="J14" s="16">
        <f t="shared" si="25"/>
        <v>0</v>
      </c>
      <c r="K14" s="16">
        <f t="shared" si="25"/>
        <v>0</v>
      </c>
      <c r="L14" s="16">
        <f t="shared" si="25"/>
        <v>0</v>
      </c>
      <c r="M14" s="16">
        <f t="shared" si="25"/>
        <v>0</v>
      </c>
      <c r="N14" s="16">
        <f t="shared" si="25"/>
        <v>0</v>
      </c>
      <c r="O14" s="16">
        <f t="shared" si="25"/>
        <v>0</v>
      </c>
      <c r="P14" s="14">
        <v>610</v>
      </c>
      <c r="Q14" s="15" t="s">
        <v>9</v>
      </c>
      <c r="R14" s="16">
        <f t="shared" ref="R14:AL14" si="26">SUM(R8:R13)</f>
        <v>0</v>
      </c>
      <c r="S14" s="16">
        <f t="shared" si="26"/>
        <v>0</v>
      </c>
      <c r="T14" s="16">
        <f t="shared" si="26"/>
        <v>0</v>
      </c>
      <c r="U14" s="16">
        <f t="shared" si="26"/>
        <v>0</v>
      </c>
      <c r="V14" s="16">
        <f t="shared" si="26"/>
        <v>0</v>
      </c>
      <c r="W14" s="16">
        <f t="shared" si="26"/>
        <v>0</v>
      </c>
      <c r="X14" s="16">
        <f t="shared" si="26"/>
        <v>0</v>
      </c>
      <c r="Y14" s="16">
        <f t="shared" si="26"/>
        <v>0</v>
      </c>
      <c r="Z14" s="16">
        <f t="shared" si="26"/>
        <v>0</v>
      </c>
      <c r="AA14" s="16">
        <f t="shared" si="26"/>
        <v>0</v>
      </c>
      <c r="AB14" s="16">
        <f t="shared" si="26"/>
        <v>0</v>
      </c>
      <c r="AC14" s="16">
        <f t="shared" si="26"/>
        <v>0</v>
      </c>
      <c r="AD14" s="14">
        <v>610</v>
      </c>
      <c r="AE14" s="15" t="s">
        <v>9</v>
      </c>
      <c r="AF14" s="16">
        <f t="shared" si="26"/>
        <v>274</v>
      </c>
      <c r="AG14" s="16">
        <f t="shared" si="26"/>
        <v>351</v>
      </c>
      <c r="AH14" s="16">
        <f t="shared" si="26"/>
        <v>77</v>
      </c>
      <c r="AI14" s="16">
        <f t="shared" si="26"/>
        <v>0</v>
      </c>
      <c r="AJ14" s="16">
        <f t="shared" si="26"/>
        <v>0</v>
      </c>
      <c r="AK14" s="16">
        <f t="shared" si="26"/>
        <v>0</v>
      </c>
      <c r="AL14" s="16">
        <f t="shared" si="26"/>
        <v>3186</v>
      </c>
      <c r="AM14" s="16">
        <f t="shared" si="25"/>
        <v>3186</v>
      </c>
      <c r="AN14" s="16">
        <f t="shared" si="25"/>
        <v>0</v>
      </c>
      <c r="AO14" s="16">
        <f t="shared" si="25"/>
        <v>0</v>
      </c>
      <c r="AP14" s="16">
        <f t="shared" si="25"/>
        <v>0</v>
      </c>
      <c r="AQ14" s="16">
        <f t="shared" si="25"/>
        <v>0</v>
      </c>
      <c r="AR14" s="14">
        <v>610</v>
      </c>
      <c r="AS14" s="15" t="s">
        <v>9</v>
      </c>
      <c r="AT14" s="16">
        <f t="shared" si="25"/>
        <v>0</v>
      </c>
      <c r="AU14" s="16">
        <f t="shared" si="25"/>
        <v>0</v>
      </c>
      <c r="AV14" s="16">
        <f t="shared" si="25"/>
        <v>0</v>
      </c>
      <c r="AW14" s="16">
        <f t="shared" si="25"/>
        <v>18800</v>
      </c>
      <c r="AX14" s="16">
        <f t="shared" si="25"/>
        <v>17490</v>
      </c>
      <c r="AY14" s="16">
        <f>SUM(AY8:AY13)</f>
        <v>-1310</v>
      </c>
      <c r="AZ14" s="16">
        <f t="shared" ref="AZ14:BA14" si="27">SUM(AZ8:AZ13)</f>
        <v>0</v>
      </c>
      <c r="BA14" s="16">
        <f t="shared" si="27"/>
        <v>1645</v>
      </c>
      <c r="BB14" s="16">
        <f>SUM(BB8:BB13)</f>
        <v>1645</v>
      </c>
      <c r="BC14" s="16">
        <f t="shared" ref="BC14:BD14" si="28">SUM(BC8:BC13)</f>
        <v>20695</v>
      </c>
      <c r="BD14" s="16">
        <f t="shared" si="28"/>
        <v>17089</v>
      </c>
      <c r="BE14" s="16">
        <f>SUM(BE8:BE13)</f>
        <v>-3606</v>
      </c>
      <c r="BF14" s="14">
        <v>610</v>
      </c>
      <c r="BG14" s="15" t="s">
        <v>9</v>
      </c>
      <c r="BH14" s="16">
        <f t="shared" ref="BH14:BI14" si="29">SUM(BH8:BH13)</f>
        <v>0</v>
      </c>
      <c r="BI14" s="16">
        <f t="shared" si="29"/>
        <v>0</v>
      </c>
      <c r="BJ14" s="16">
        <f>SUM(BJ8:BJ13)</f>
        <v>0</v>
      </c>
      <c r="BK14" s="16">
        <f t="shared" ref="BK14:BO14" si="30">SUM(BK8:BK13)</f>
        <v>2400</v>
      </c>
      <c r="BL14" s="16">
        <f t="shared" si="30"/>
        <v>5000</v>
      </c>
      <c r="BM14" s="16">
        <f t="shared" si="30"/>
        <v>2600</v>
      </c>
      <c r="BN14" s="16">
        <f t="shared" si="30"/>
        <v>0</v>
      </c>
      <c r="BO14" s="16">
        <f t="shared" si="30"/>
        <v>0</v>
      </c>
      <c r="BP14" s="16">
        <f>SUM(BP8:BP13)</f>
        <v>0</v>
      </c>
      <c r="BQ14" s="16">
        <f t="shared" ref="BQ14:BR14" si="31">SUM(BQ8:BQ13)</f>
        <v>0</v>
      </c>
      <c r="BR14" s="16">
        <f t="shared" si="31"/>
        <v>0</v>
      </c>
      <c r="BS14" s="16">
        <f>SUM(BS8:BS13)</f>
        <v>0</v>
      </c>
      <c r="BT14" s="14">
        <v>610</v>
      </c>
      <c r="BU14" s="15" t="s">
        <v>9</v>
      </c>
      <c r="BV14" s="16">
        <f t="shared" ref="BV14:BW14" si="32">SUM(BV8:BV13)</f>
        <v>19918</v>
      </c>
      <c r="BW14" s="16">
        <f t="shared" si="32"/>
        <v>19920</v>
      </c>
      <c r="BX14" s="16">
        <f>SUM(BX8:BX13)</f>
        <v>2</v>
      </c>
      <c r="BY14" s="16">
        <f t="shared" ref="BY14:BZ14" si="33">SUM(BY8:BY13)</f>
        <v>0</v>
      </c>
      <c r="BZ14" s="16">
        <f t="shared" si="33"/>
        <v>0</v>
      </c>
      <c r="CA14" s="16">
        <f>SUM(CA8:CA13)</f>
        <v>0</v>
      </c>
      <c r="CB14" s="16">
        <f t="shared" ref="CB14:CC14" si="34">SUM(CB8:CB13)</f>
        <v>0</v>
      </c>
      <c r="CC14" s="16">
        <f t="shared" si="34"/>
        <v>0</v>
      </c>
      <c r="CD14" s="16">
        <f>SUM(CD8:CD13)</f>
        <v>0</v>
      </c>
      <c r="CE14" s="16">
        <f t="shared" ref="CE14:CF14" si="35">SUM(CE8:CE13)</f>
        <v>0</v>
      </c>
      <c r="CF14" s="16">
        <f t="shared" si="35"/>
        <v>0</v>
      </c>
      <c r="CG14" s="16">
        <f>SUM(CG8:CG13)</f>
        <v>0</v>
      </c>
    </row>
    <row r="15" spans="1:85" x14ac:dyDescent="0.25">
      <c r="A15" s="5">
        <v>621</v>
      </c>
      <c r="B15" s="6" t="s">
        <v>10</v>
      </c>
      <c r="C15" s="10">
        <v>4585</v>
      </c>
      <c r="D15" s="10">
        <v>3875</v>
      </c>
      <c r="E15" s="10">
        <f t="shared" ref="E15:E23" si="36">SUM(D15-C15)</f>
        <v>-710</v>
      </c>
      <c r="F15" s="10">
        <v>8347</v>
      </c>
      <c r="G15" s="10">
        <v>8093</v>
      </c>
      <c r="H15" s="10">
        <f t="shared" ref="H15:H23" si="37">SUM(G15-F15)</f>
        <v>-254</v>
      </c>
      <c r="I15" s="320">
        <f t="shared" si="24"/>
        <v>11968</v>
      </c>
      <c r="J15" s="10"/>
      <c r="K15" s="10"/>
      <c r="L15" s="10">
        <f t="shared" ref="L15:L23" si="38">SUM(K15-J15)</f>
        <v>0</v>
      </c>
      <c r="M15" s="10"/>
      <c r="N15" s="10"/>
      <c r="O15" s="10">
        <f t="shared" ref="O15:O23" si="39">SUM(N15-M15)</f>
        <v>0</v>
      </c>
      <c r="P15" s="5">
        <v>621</v>
      </c>
      <c r="Q15" s="6" t="s">
        <v>10</v>
      </c>
      <c r="R15" s="10"/>
      <c r="S15" s="10"/>
      <c r="T15" s="10">
        <f t="shared" ref="T15:T23" si="40">SUM(S15-R15)</f>
        <v>0</v>
      </c>
      <c r="U15" s="10"/>
      <c r="V15" s="10"/>
      <c r="W15" s="10">
        <f t="shared" ref="W15:W23" si="41">SUM(V15-U15)</f>
        <v>0</v>
      </c>
      <c r="X15" s="10"/>
      <c r="Y15" s="10"/>
      <c r="Z15" s="10">
        <f t="shared" ref="Z15:Z23" si="42">SUM(Y15-X15)</f>
        <v>0</v>
      </c>
      <c r="AA15" s="10"/>
      <c r="AB15" s="10"/>
      <c r="AC15" s="10">
        <f t="shared" ref="AC15:AC23" si="43">SUM(AB15-AA15)</f>
        <v>0</v>
      </c>
      <c r="AD15" s="5">
        <v>621</v>
      </c>
      <c r="AE15" s="6" t="s">
        <v>10</v>
      </c>
      <c r="AF15" s="10"/>
      <c r="AG15" s="10"/>
      <c r="AH15" s="10">
        <f t="shared" ref="AH15:AH23" si="44">SUM(AG15-AF15)</f>
        <v>0</v>
      </c>
      <c r="AI15" s="10"/>
      <c r="AJ15" s="10"/>
      <c r="AK15" s="10">
        <f t="shared" ref="AK15:AK23" si="45">SUM(AJ15-AI15)</f>
        <v>0</v>
      </c>
      <c r="AL15" s="10">
        <v>160</v>
      </c>
      <c r="AM15" s="10">
        <v>181</v>
      </c>
      <c r="AN15" s="10">
        <f t="shared" ref="AN15:AN23" si="46">SUM(AM15-AL15)</f>
        <v>21</v>
      </c>
      <c r="AO15" s="10"/>
      <c r="AP15" s="10"/>
      <c r="AQ15" s="10">
        <f t="shared" ref="AQ15:AQ23" si="47">SUM(AP15-AO15)</f>
        <v>0</v>
      </c>
      <c r="AR15" s="5">
        <v>621</v>
      </c>
      <c r="AS15" s="6" t="s">
        <v>10</v>
      </c>
      <c r="AT15" s="10"/>
      <c r="AU15" s="10"/>
      <c r="AV15" s="10">
        <f t="shared" ref="AV15:AV23" si="48">SUM(AU15-AT15)</f>
        <v>0</v>
      </c>
      <c r="AW15" s="10">
        <v>940</v>
      </c>
      <c r="AX15" s="10">
        <v>1595</v>
      </c>
      <c r="AY15" s="10">
        <f t="shared" ref="AY15:AY23" si="49">SUM(AX15-AW15)</f>
        <v>655</v>
      </c>
      <c r="AZ15" s="10"/>
      <c r="BA15" s="10"/>
      <c r="BB15" s="10">
        <f t="shared" ref="BB15:BB23" si="50">SUM(BA15-AZ15)</f>
        <v>0</v>
      </c>
      <c r="BC15" s="10">
        <v>1035</v>
      </c>
      <c r="BD15" s="10">
        <v>51</v>
      </c>
      <c r="BE15" s="10">
        <f t="shared" ref="BE15:BE23" si="51">SUM(BD15-BC15)</f>
        <v>-984</v>
      </c>
      <c r="BF15" s="5">
        <v>621</v>
      </c>
      <c r="BG15" s="6" t="s">
        <v>10</v>
      </c>
      <c r="BH15" s="10"/>
      <c r="BI15" s="10"/>
      <c r="BJ15" s="10">
        <f t="shared" ref="BJ15:BJ23" si="52">SUM(BI15-BH15)</f>
        <v>0</v>
      </c>
      <c r="BK15" s="10"/>
      <c r="BL15" s="10"/>
      <c r="BM15" s="10">
        <f t="shared" ref="BM15:BM23" si="53">SUM(BL15-BK15)</f>
        <v>0</v>
      </c>
      <c r="BN15" s="10"/>
      <c r="BO15" s="10"/>
      <c r="BP15" s="10">
        <f t="shared" ref="BP15:BP23" si="54">SUM(BO15-BN15)</f>
        <v>0</v>
      </c>
      <c r="BQ15" s="10"/>
      <c r="BR15" s="10"/>
      <c r="BS15" s="10">
        <f t="shared" ref="BS15:BS23" si="55">SUM(BR15-BQ15)</f>
        <v>0</v>
      </c>
      <c r="BT15" s="5">
        <v>621</v>
      </c>
      <c r="BU15" s="6" t="s">
        <v>10</v>
      </c>
      <c r="BV15" s="10">
        <v>996</v>
      </c>
      <c r="BW15" s="10">
        <v>865</v>
      </c>
      <c r="BX15" s="10">
        <f t="shared" ref="BX15:BX23" si="56">SUM(BW15-BV15)</f>
        <v>-131</v>
      </c>
      <c r="BY15" s="10"/>
      <c r="BZ15" s="10"/>
      <c r="CA15" s="10">
        <f t="shared" ref="CA15:CA23" si="57">SUM(BZ15-BY15)</f>
        <v>0</v>
      </c>
      <c r="CB15" s="10"/>
      <c r="CC15" s="10"/>
      <c r="CD15" s="10">
        <f t="shared" ref="CD15:CD23" si="58">SUM(CC15-CB15)</f>
        <v>0</v>
      </c>
      <c r="CE15" s="10"/>
      <c r="CF15" s="10"/>
      <c r="CG15" s="10">
        <f t="shared" ref="CG15:CG23" si="59">SUM(CF15-CE15)</f>
        <v>0</v>
      </c>
    </row>
    <row r="16" spans="1:85" x14ac:dyDescent="0.25">
      <c r="A16" s="8">
        <v>623</v>
      </c>
      <c r="B16" s="9" t="s">
        <v>11</v>
      </c>
      <c r="C16" s="10">
        <v>4585</v>
      </c>
      <c r="D16" s="10">
        <v>2100</v>
      </c>
      <c r="E16" s="10">
        <f t="shared" si="36"/>
        <v>-2485</v>
      </c>
      <c r="F16" s="10">
        <v>8347</v>
      </c>
      <c r="G16" s="10">
        <v>6871</v>
      </c>
      <c r="H16" s="10">
        <f t="shared" si="37"/>
        <v>-1476</v>
      </c>
      <c r="I16" s="320">
        <f t="shared" si="24"/>
        <v>8971</v>
      </c>
      <c r="J16" s="10"/>
      <c r="K16" s="10"/>
      <c r="L16" s="10">
        <f t="shared" si="38"/>
        <v>0</v>
      </c>
      <c r="M16" s="10"/>
      <c r="N16" s="10"/>
      <c r="O16" s="10">
        <f t="shared" si="39"/>
        <v>0</v>
      </c>
      <c r="P16" s="8">
        <v>623</v>
      </c>
      <c r="Q16" s="9" t="s">
        <v>11</v>
      </c>
      <c r="R16" s="10"/>
      <c r="S16" s="10"/>
      <c r="T16" s="10">
        <f t="shared" si="40"/>
        <v>0</v>
      </c>
      <c r="U16" s="10"/>
      <c r="V16" s="10"/>
      <c r="W16" s="10">
        <f t="shared" si="41"/>
        <v>0</v>
      </c>
      <c r="X16" s="10"/>
      <c r="Y16" s="10"/>
      <c r="Z16" s="10">
        <f t="shared" si="42"/>
        <v>0</v>
      </c>
      <c r="AA16" s="10"/>
      <c r="AB16" s="10"/>
      <c r="AC16" s="10">
        <f t="shared" si="43"/>
        <v>0</v>
      </c>
      <c r="AD16" s="8">
        <v>623</v>
      </c>
      <c r="AE16" s="9" t="s">
        <v>11</v>
      </c>
      <c r="AF16" s="10"/>
      <c r="AG16" s="10"/>
      <c r="AH16" s="10">
        <f t="shared" si="44"/>
        <v>0</v>
      </c>
      <c r="AI16" s="10"/>
      <c r="AJ16" s="10"/>
      <c r="AK16" s="10">
        <f t="shared" si="45"/>
        <v>0</v>
      </c>
      <c r="AL16" s="10">
        <v>160</v>
      </c>
      <c r="AM16" s="10">
        <v>138</v>
      </c>
      <c r="AN16" s="10">
        <f t="shared" si="46"/>
        <v>-22</v>
      </c>
      <c r="AO16" s="10"/>
      <c r="AP16" s="10"/>
      <c r="AQ16" s="10">
        <f t="shared" si="47"/>
        <v>0</v>
      </c>
      <c r="AR16" s="8">
        <v>623</v>
      </c>
      <c r="AS16" s="9" t="s">
        <v>11</v>
      </c>
      <c r="AT16" s="10"/>
      <c r="AU16" s="10"/>
      <c r="AV16" s="10">
        <f t="shared" si="48"/>
        <v>0</v>
      </c>
      <c r="AW16" s="10">
        <v>940</v>
      </c>
      <c r="AX16" s="10">
        <v>333</v>
      </c>
      <c r="AY16" s="10">
        <f t="shared" si="49"/>
        <v>-607</v>
      </c>
      <c r="AZ16" s="10"/>
      <c r="BA16" s="10"/>
      <c r="BB16" s="10">
        <f t="shared" si="50"/>
        <v>0</v>
      </c>
      <c r="BC16" s="10">
        <v>1034</v>
      </c>
      <c r="BD16" s="10">
        <v>2168</v>
      </c>
      <c r="BE16" s="10">
        <f t="shared" si="51"/>
        <v>1134</v>
      </c>
      <c r="BF16" s="8">
        <v>623</v>
      </c>
      <c r="BG16" s="9" t="s">
        <v>11</v>
      </c>
      <c r="BH16" s="10"/>
      <c r="BI16" s="10"/>
      <c r="BJ16" s="10">
        <f t="shared" si="52"/>
        <v>0</v>
      </c>
      <c r="BK16" s="10"/>
      <c r="BL16" s="10"/>
      <c r="BM16" s="10">
        <f t="shared" si="53"/>
        <v>0</v>
      </c>
      <c r="BN16" s="10"/>
      <c r="BO16" s="10"/>
      <c r="BP16" s="10">
        <f t="shared" si="54"/>
        <v>0</v>
      </c>
      <c r="BQ16" s="10"/>
      <c r="BR16" s="10"/>
      <c r="BS16" s="10">
        <f t="shared" si="55"/>
        <v>0</v>
      </c>
      <c r="BT16" s="8">
        <v>623</v>
      </c>
      <c r="BU16" s="9" t="s">
        <v>11</v>
      </c>
      <c r="BV16" s="10">
        <v>996</v>
      </c>
      <c r="BW16" s="10">
        <v>1232</v>
      </c>
      <c r="BX16" s="10">
        <f t="shared" si="56"/>
        <v>236</v>
      </c>
      <c r="BY16" s="10"/>
      <c r="BZ16" s="10"/>
      <c r="CA16" s="10">
        <f t="shared" si="57"/>
        <v>0</v>
      </c>
      <c r="CB16" s="10"/>
      <c r="CC16" s="10"/>
      <c r="CD16" s="10">
        <f t="shared" si="58"/>
        <v>0</v>
      </c>
      <c r="CE16" s="10"/>
      <c r="CF16" s="10"/>
      <c r="CG16" s="10">
        <f t="shared" si="59"/>
        <v>0</v>
      </c>
    </row>
    <row r="17" spans="1:85" x14ac:dyDescent="0.25">
      <c r="A17" s="8">
        <v>625001</v>
      </c>
      <c r="B17" s="9" t="s">
        <v>12</v>
      </c>
      <c r="C17" s="10">
        <v>1284</v>
      </c>
      <c r="D17" s="10">
        <v>832</v>
      </c>
      <c r="E17" s="10">
        <f t="shared" si="36"/>
        <v>-452</v>
      </c>
      <c r="F17" s="10">
        <v>2337</v>
      </c>
      <c r="G17" s="10">
        <v>2107</v>
      </c>
      <c r="H17" s="10">
        <f t="shared" si="37"/>
        <v>-230</v>
      </c>
      <c r="I17" s="320">
        <f t="shared" si="24"/>
        <v>2939</v>
      </c>
      <c r="J17" s="10"/>
      <c r="K17" s="10"/>
      <c r="L17" s="10">
        <f t="shared" si="38"/>
        <v>0</v>
      </c>
      <c r="M17" s="10"/>
      <c r="N17" s="10"/>
      <c r="O17" s="10">
        <f t="shared" si="39"/>
        <v>0</v>
      </c>
      <c r="P17" s="8">
        <v>625001</v>
      </c>
      <c r="Q17" s="9" t="s">
        <v>12</v>
      </c>
      <c r="R17" s="10"/>
      <c r="S17" s="10"/>
      <c r="T17" s="10">
        <f t="shared" si="40"/>
        <v>0</v>
      </c>
      <c r="U17" s="10"/>
      <c r="V17" s="10"/>
      <c r="W17" s="10">
        <f t="shared" si="41"/>
        <v>0</v>
      </c>
      <c r="X17" s="10"/>
      <c r="Y17" s="10"/>
      <c r="Z17" s="10">
        <f t="shared" si="42"/>
        <v>0</v>
      </c>
      <c r="AA17" s="10"/>
      <c r="AB17" s="10"/>
      <c r="AC17" s="10">
        <f t="shared" si="43"/>
        <v>0</v>
      </c>
      <c r="AD17" s="8">
        <v>625001</v>
      </c>
      <c r="AE17" s="9" t="s">
        <v>12</v>
      </c>
      <c r="AF17" s="10"/>
      <c r="AG17" s="10"/>
      <c r="AH17" s="10">
        <f t="shared" si="44"/>
        <v>0</v>
      </c>
      <c r="AI17" s="10"/>
      <c r="AJ17" s="10"/>
      <c r="AK17" s="10">
        <f t="shared" si="45"/>
        <v>0</v>
      </c>
      <c r="AL17" s="10">
        <v>45</v>
      </c>
      <c r="AM17" s="10">
        <v>45</v>
      </c>
      <c r="AN17" s="10">
        <f t="shared" si="46"/>
        <v>0</v>
      </c>
      <c r="AO17" s="10"/>
      <c r="AP17" s="10"/>
      <c r="AQ17" s="10">
        <f t="shared" si="47"/>
        <v>0</v>
      </c>
      <c r="AR17" s="8">
        <v>625001</v>
      </c>
      <c r="AS17" s="9" t="s">
        <v>12</v>
      </c>
      <c r="AT17" s="10"/>
      <c r="AU17" s="10"/>
      <c r="AV17" s="10">
        <f t="shared" si="48"/>
        <v>0</v>
      </c>
      <c r="AW17" s="10">
        <v>264</v>
      </c>
      <c r="AX17" s="10">
        <v>270</v>
      </c>
      <c r="AY17" s="10">
        <f t="shared" si="49"/>
        <v>6</v>
      </c>
      <c r="AZ17" s="10"/>
      <c r="BA17" s="10"/>
      <c r="BB17" s="10">
        <f t="shared" si="50"/>
        <v>0</v>
      </c>
      <c r="BC17" s="10">
        <v>290</v>
      </c>
      <c r="BD17" s="10">
        <v>311</v>
      </c>
      <c r="BE17" s="10">
        <f t="shared" si="51"/>
        <v>21</v>
      </c>
      <c r="BF17" s="8">
        <v>625001</v>
      </c>
      <c r="BG17" s="9" t="s">
        <v>12</v>
      </c>
      <c r="BH17" s="10"/>
      <c r="BI17" s="10"/>
      <c r="BJ17" s="10">
        <f t="shared" si="52"/>
        <v>0</v>
      </c>
      <c r="BK17" s="10"/>
      <c r="BL17" s="10"/>
      <c r="BM17" s="10">
        <f t="shared" si="53"/>
        <v>0</v>
      </c>
      <c r="BN17" s="10"/>
      <c r="BO17" s="10"/>
      <c r="BP17" s="10">
        <f t="shared" si="54"/>
        <v>0</v>
      </c>
      <c r="BQ17" s="10"/>
      <c r="BR17" s="10"/>
      <c r="BS17" s="10">
        <f t="shared" si="55"/>
        <v>0</v>
      </c>
      <c r="BT17" s="8">
        <v>625001</v>
      </c>
      <c r="BU17" s="9" t="s">
        <v>12</v>
      </c>
      <c r="BV17" s="10">
        <v>279</v>
      </c>
      <c r="BW17" s="10">
        <v>280</v>
      </c>
      <c r="BX17" s="10">
        <f t="shared" si="56"/>
        <v>1</v>
      </c>
      <c r="BY17" s="10"/>
      <c r="BZ17" s="10"/>
      <c r="CA17" s="10">
        <f t="shared" si="57"/>
        <v>0</v>
      </c>
      <c r="CB17" s="10"/>
      <c r="CC17" s="10"/>
      <c r="CD17" s="10">
        <f t="shared" si="58"/>
        <v>0</v>
      </c>
      <c r="CE17" s="10"/>
      <c r="CF17" s="10"/>
      <c r="CG17" s="10">
        <f t="shared" si="59"/>
        <v>0</v>
      </c>
    </row>
    <row r="18" spans="1:85" x14ac:dyDescent="0.25">
      <c r="A18" s="8">
        <v>625002</v>
      </c>
      <c r="B18" s="9" t="s">
        <v>13</v>
      </c>
      <c r="C18" s="10">
        <v>12837</v>
      </c>
      <c r="D18" s="10">
        <v>8366</v>
      </c>
      <c r="E18" s="10">
        <f t="shared" si="36"/>
        <v>-4471</v>
      </c>
      <c r="F18" s="10">
        <v>23370</v>
      </c>
      <c r="G18" s="10">
        <v>21078</v>
      </c>
      <c r="H18" s="10">
        <f t="shared" si="37"/>
        <v>-2292</v>
      </c>
      <c r="I18" s="320">
        <f t="shared" si="24"/>
        <v>29444</v>
      </c>
      <c r="J18" s="10"/>
      <c r="K18" s="10"/>
      <c r="L18" s="10">
        <f t="shared" si="38"/>
        <v>0</v>
      </c>
      <c r="M18" s="10"/>
      <c r="N18" s="10"/>
      <c r="O18" s="10">
        <f t="shared" si="39"/>
        <v>0</v>
      </c>
      <c r="P18" s="8">
        <v>625002</v>
      </c>
      <c r="Q18" s="9" t="s">
        <v>13</v>
      </c>
      <c r="R18" s="10"/>
      <c r="S18" s="10"/>
      <c r="T18" s="10">
        <f t="shared" si="40"/>
        <v>0</v>
      </c>
      <c r="U18" s="10"/>
      <c r="V18" s="10"/>
      <c r="W18" s="10">
        <f t="shared" si="41"/>
        <v>0</v>
      </c>
      <c r="X18" s="10"/>
      <c r="Y18" s="10"/>
      <c r="Z18" s="10">
        <f t="shared" si="42"/>
        <v>0</v>
      </c>
      <c r="AA18" s="10"/>
      <c r="AB18" s="10"/>
      <c r="AC18" s="10">
        <f t="shared" si="43"/>
        <v>0</v>
      </c>
      <c r="AD18" s="8">
        <v>625002</v>
      </c>
      <c r="AE18" s="9" t="s">
        <v>13</v>
      </c>
      <c r="AF18" s="10"/>
      <c r="AG18" s="10"/>
      <c r="AH18" s="10">
        <f t="shared" si="44"/>
        <v>0</v>
      </c>
      <c r="AI18" s="10"/>
      <c r="AJ18" s="10"/>
      <c r="AK18" s="10">
        <f t="shared" si="45"/>
        <v>0</v>
      </c>
      <c r="AL18" s="10">
        <v>447</v>
      </c>
      <c r="AM18" s="10">
        <v>446</v>
      </c>
      <c r="AN18" s="10">
        <f t="shared" si="46"/>
        <v>-1</v>
      </c>
      <c r="AO18" s="10"/>
      <c r="AP18" s="10"/>
      <c r="AQ18" s="10">
        <f t="shared" si="47"/>
        <v>0</v>
      </c>
      <c r="AR18" s="8">
        <v>625002</v>
      </c>
      <c r="AS18" s="9" t="s">
        <v>13</v>
      </c>
      <c r="AT18" s="10"/>
      <c r="AU18" s="10"/>
      <c r="AV18" s="10">
        <f t="shared" si="48"/>
        <v>0</v>
      </c>
      <c r="AW18" s="10">
        <v>2630</v>
      </c>
      <c r="AX18" s="10">
        <v>2699</v>
      </c>
      <c r="AY18" s="10">
        <f t="shared" si="49"/>
        <v>69</v>
      </c>
      <c r="AZ18" s="10"/>
      <c r="BA18" s="10"/>
      <c r="BB18" s="10">
        <f t="shared" si="50"/>
        <v>0</v>
      </c>
      <c r="BC18" s="10">
        <v>2898</v>
      </c>
      <c r="BD18" s="10">
        <v>3107</v>
      </c>
      <c r="BE18" s="10">
        <f t="shared" si="51"/>
        <v>209</v>
      </c>
      <c r="BF18" s="8">
        <v>625002</v>
      </c>
      <c r="BG18" s="9" t="s">
        <v>13</v>
      </c>
      <c r="BH18" s="10"/>
      <c r="BI18" s="10"/>
      <c r="BJ18" s="10">
        <f t="shared" si="52"/>
        <v>0</v>
      </c>
      <c r="BK18" s="10"/>
      <c r="BL18" s="10"/>
      <c r="BM18" s="10">
        <f t="shared" si="53"/>
        <v>0</v>
      </c>
      <c r="BN18" s="10"/>
      <c r="BO18" s="10"/>
      <c r="BP18" s="10">
        <f t="shared" si="54"/>
        <v>0</v>
      </c>
      <c r="BQ18" s="10"/>
      <c r="BR18" s="10"/>
      <c r="BS18" s="10">
        <f t="shared" si="55"/>
        <v>0</v>
      </c>
      <c r="BT18" s="8">
        <v>625002</v>
      </c>
      <c r="BU18" s="9" t="s">
        <v>13</v>
      </c>
      <c r="BV18" s="10">
        <v>2788</v>
      </c>
      <c r="BW18" s="10">
        <v>2807</v>
      </c>
      <c r="BX18" s="10">
        <f t="shared" si="56"/>
        <v>19</v>
      </c>
      <c r="BY18" s="10"/>
      <c r="BZ18" s="10"/>
      <c r="CA18" s="10">
        <f t="shared" si="57"/>
        <v>0</v>
      </c>
      <c r="CB18" s="10"/>
      <c r="CC18" s="10"/>
      <c r="CD18" s="10">
        <f t="shared" si="58"/>
        <v>0</v>
      </c>
      <c r="CE18" s="10"/>
      <c r="CF18" s="10"/>
      <c r="CG18" s="10">
        <f t="shared" si="59"/>
        <v>0</v>
      </c>
    </row>
    <row r="19" spans="1:85" x14ac:dyDescent="0.25">
      <c r="A19" s="8">
        <v>625003</v>
      </c>
      <c r="B19" s="9" t="s">
        <v>14</v>
      </c>
      <c r="C19" s="10">
        <v>734</v>
      </c>
      <c r="D19" s="10">
        <v>478</v>
      </c>
      <c r="E19" s="10">
        <f t="shared" si="36"/>
        <v>-256</v>
      </c>
      <c r="F19" s="10">
        <v>1335</v>
      </c>
      <c r="G19" s="10">
        <v>1204</v>
      </c>
      <c r="H19" s="10">
        <f t="shared" si="37"/>
        <v>-131</v>
      </c>
      <c r="I19" s="320">
        <f t="shared" si="24"/>
        <v>1682</v>
      </c>
      <c r="J19" s="10"/>
      <c r="K19" s="10"/>
      <c r="L19" s="10">
        <f t="shared" si="38"/>
        <v>0</v>
      </c>
      <c r="M19" s="10"/>
      <c r="N19" s="10"/>
      <c r="O19" s="10">
        <f t="shared" si="39"/>
        <v>0</v>
      </c>
      <c r="P19" s="8">
        <v>625003</v>
      </c>
      <c r="Q19" s="9" t="s">
        <v>14</v>
      </c>
      <c r="R19" s="10"/>
      <c r="S19" s="10"/>
      <c r="T19" s="10">
        <f t="shared" si="40"/>
        <v>0</v>
      </c>
      <c r="U19" s="10"/>
      <c r="V19" s="10"/>
      <c r="W19" s="10">
        <f t="shared" si="41"/>
        <v>0</v>
      </c>
      <c r="X19" s="10"/>
      <c r="Y19" s="10"/>
      <c r="Z19" s="10">
        <f t="shared" si="42"/>
        <v>0</v>
      </c>
      <c r="AA19" s="10"/>
      <c r="AB19" s="10"/>
      <c r="AC19" s="10">
        <f t="shared" si="43"/>
        <v>0</v>
      </c>
      <c r="AD19" s="8">
        <v>625003</v>
      </c>
      <c r="AE19" s="9" t="s">
        <v>14</v>
      </c>
      <c r="AF19" s="10"/>
      <c r="AG19" s="10"/>
      <c r="AH19" s="10">
        <f t="shared" si="44"/>
        <v>0</v>
      </c>
      <c r="AI19" s="10"/>
      <c r="AJ19" s="10"/>
      <c r="AK19" s="10">
        <f t="shared" si="45"/>
        <v>0</v>
      </c>
      <c r="AL19" s="10">
        <v>26</v>
      </c>
      <c r="AM19" s="10">
        <v>25</v>
      </c>
      <c r="AN19" s="10">
        <f t="shared" si="46"/>
        <v>-1</v>
      </c>
      <c r="AO19" s="10"/>
      <c r="AP19" s="10"/>
      <c r="AQ19" s="10">
        <f t="shared" si="47"/>
        <v>0</v>
      </c>
      <c r="AR19" s="8">
        <v>625003</v>
      </c>
      <c r="AS19" s="9" t="s">
        <v>14</v>
      </c>
      <c r="AT19" s="10"/>
      <c r="AU19" s="10"/>
      <c r="AV19" s="10">
        <f t="shared" si="48"/>
        <v>0</v>
      </c>
      <c r="AW19" s="10">
        <v>151</v>
      </c>
      <c r="AX19" s="10">
        <v>154</v>
      </c>
      <c r="AY19" s="10">
        <f t="shared" si="49"/>
        <v>3</v>
      </c>
      <c r="AZ19" s="10"/>
      <c r="BA19" s="10"/>
      <c r="BB19" s="10">
        <f t="shared" si="50"/>
        <v>0</v>
      </c>
      <c r="BC19" s="10">
        <v>166</v>
      </c>
      <c r="BD19" s="10">
        <v>178</v>
      </c>
      <c r="BE19" s="10">
        <f t="shared" si="51"/>
        <v>12</v>
      </c>
      <c r="BF19" s="8">
        <v>625003</v>
      </c>
      <c r="BG19" s="9" t="s">
        <v>14</v>
      </c>
      <c r="BH19" s="10"/>
      <c r="BI19" s="10"/>
      <c r="BJ19" s="10">
        <f t="shared" si="52"/>
        <v>0</v>
      </c>
      <c r="BK19" s="10"/>
      <c r="BL19" s="10"/>
      <c r="BM19" s="10">
        <f t="shared" si="53"/>
        <v>0</v>
      </c>
      <c r="BN19" s="10"/>
      <c r="BO19" s="10"/>
      <c r="BP19" s="10">
        <f t="shared" si="54"/>
        <v>0</v>
      </c>
      <c r="BQ19" s="10"/>
      <c r="BR19" s="10"/>
      <c r="BS19" s="10">
        <f t="shared" si="55"/>
        <v>0</v>
      </c>
      <c r="BT19" s="8">
        <v>625003</v>
      </c>
      <c r="BU19" s="9" t="s">
        <v>14</v>
      </c>
      <c r="BV19" s="10">
        <v>160</v>
      </c>
      <c r="BW19" s="10">
        <v>160</v>
      </c>
      <c r="BX19" s="10">
        <f t="shared" si="56"/>
        <v>0</v>
      </c>
      <c r="BY19" s="10"/>
      <c r="BZ19" s="10"/>
      <c r="CA19" s="10">
        <f t="shared" si="57"/>
        <v>0</v>
      </c>
      <c r="CB19" s="10"/>
      <c r="CC19" s="10"/>
      <c r="CD19" s="10">
        <f t="shared" si="58"/>
        <v>0</v>
      </c>
      <c r="CE19" s="10"/>
      <c r="CF19" s="10"/>
      <c r="CG19" s="10">
        <f t="shared" si="59"/>
        <v>0</v>
      </c>
    </row>
    <row r="20" spans="1:85" x14ac:dyDescent="0.25">
      <c r="A20" s="8">
        <v>625004</v>
      </c>
      <c r="B20" s="9" t="s">
        <v>15</v>
      </c>
      <c r="C20" s="10">
        <v>2751</v>
      </c>
      <c r="D20" s="10">
        <v>1632</v>
      </c>
      <c r="E20" s="10">
        <f t="shared" si="36"/>
        <v>-1119</v>
      </c>
      <c r="F20" s="10">
        <v>5008</v>
      </c>
      <c r="G20" s="10">
        <v>4000</v>
      </c>
      <c r="H20" s="10">
        <f t="shared" si="37"/>
        <v>-1008</v>
      </c>
      <c r="I20" s="320">
        <f t="shared" si="24"/>
        <v>5632</v>
      </c>
      <c r="J20" s="10"/>
      <c r="K20" s="10"/>
      <c r="L20" s="10">
        <f t="shared" si="38"/>
        <v>0</v>
      </c>
      <c r="M20" s="10"/>
      <c r="N20" s="10"/>
      <c r="O20" s="10">
        <f t="shared" si="39"/>
        <v>0</v>
      </c>
      <c r="P20" s="8">
        <v>625004</v>
      </c>
      <c r="Q20" s="9" t="s">
        <v>15</v>
      </c>
      <c r="R20" s="10"/>
      <c r="S20" s="10"/>
      <c r="T20" s="10">
        <f t="shared" si="40"/>
        <v>0</v>
      </c>
      <c r="U20" s="10"/>
      <c r="V20" s="10"/>
      <c r="W20" s="10">
        <f t="shared" si="41"/>
        <v>0</v>
      </c>
      <c r="X20" s="10"/>
      <c r="Y20" s="10"/>
      <c r="Z20" s="10">
        <f t="shared" si="42"/>
        <v>0</v>
      </c>
      <c r="AA20" s="10"/>
      <c r="AB20" s="10"/>
      <c r="AC20" s="10">
        <f t="shared" si="43"/>
        <v>0</v>
      </c>
      <c r="AD20" s="8">
        <v>625004</v>
      </c>
      <c r="AE20" s="9" t="s">
        <v>15</v>
      </c>
      <c r="AF20" s="10"/>
      <c r="AG20" s="10"/>
      <c r="AH20" s="10">
        <f t="shared" si="44"/>
        <v>0</v>
      </c>
      <c r="AI20" s="10"/>
      <c r="AJ20" s="10"/>
      <c r="AK20" s="10">
        <f t="shared" si="45"/>
        <v>0</v>
      </c>
      <c r="AL20" s="10">
        <v>96</v>
      </c>
      <c r="AM20" s="10">
        <v>73</v>
      </c>
      <c r="AN20" s="10">
        <f t="shared" si="46"/>
        <v>-23</v>
      </c>
      <c r="AO20" s="10"/>
      <c r="AP20" s="10"/>
      <c r="AQ20" s="10">
        <f t="shared" si="47"/>
        <v>0</v>
      </c>
      <c r="AR20" s="8">
        <v>625004</v>
      </c>
      <c r="AS20" s="9" t="s">
        <v>15</v>
      </c>
      <c r="AT20" s="10"/>
      <c r="AU20" s="10"/>
      <c r="AV20" s="10">
        <f t="shared" si="48"/>
        <v>0</v>
      </c>
      <c r="AW20" s="10">
        <v>564</v>
      </c>
      <c r="AX20" s="10">
        <v>368</v>
      </c>
      <c r="AY20" s="10">
        <f t="shared" si="49"/>
        <v>-196</v>
      </c>
      <c r="AZ20" s="10"/>
      <c r="BA20" s="10"/>
      <c r="BB20" s="10">
        <f t="shared" si="50"/>
        <v>0</v>
      </c>
      <c r="BC20" s="10">
        <v>621</v>
      </c>
      <c r="BD20" s="10">
        <v>666</v>
      </c>
      <c r="BE20" s="10">
        <f t="shared" si="51"/>
        <v>45</v>
      </c>
      <c r="BF20" s="8">
        <v>625004</v>
      </c>
      <c r="BG20" s="9" t="s">
        <v>15</v>
      </c>
      <c r="BH20" s="10"/>
      <c r="BI20" s="10"/>
      <c r="BJ20" s="10">
        <f t="shared" si="52"/>
        <v>0</v>
      </c>
      <c r="BK20" s="10"/>
      <c r="BL20" s="10"/>
      <c r="BM20" s="10">
        <f t="shared" si="53"/>
        <v>0</v>
      </c>
      <c r="BN20" s="10"/>
      <c r="BO20" s="10"/>
      <c r="BP20" s="10">
        <f t="shared" si="54"/>
        <v>0</v>
      </c>
      <c r="BQ20" s="10"/>
      <c r="BR20" s="10"/>
      <c r="BS20" s="10">
        <f t="shared" si="55"/>
        <v>0</v>
      </c>
      <c r="BT20" s="8">
        <v>625004</v>
      </c>
      <c r="BU20" s="9" t="s">
        <v>15</v>
      </c>
      <c r="BV20" s="10">
        <v>597</v>
      </c>
      <c r="BW20" s="10">
        <v>498</v>
      </c>
      <c r="BX20" s="10">
        <f t="shared" si="56"/>
        <v>-99</v>
      </c>
      <c r="BY20" s="10"/>
      <c r="BZ20" s="10"/>
      <c r="CA20" s="10">
        <f t="shared" si="57"/>
        <v>0</v>
      </c>
      <c r="CB20" s="10"/>
      <c r="CC20" s="10"/>
      <c r="CD20" s="10">
        <f t="shared" si="58"/>
        <v>0</v>
      </c>
      <c r="CE20" s="10"/>
      <c r="CF20" s="10"/>
      <c r="CG20" s="10">
        <f t="shared" si="59"/>
        <v>0</v>
      </c>
    </row>
    <row r="21" spans="1:85" x14ac:dyDescent="0.25">
      <c r="A21" s="8">
        <v>625005</v>
      </c>
      <c r="B21" s="9" t="s">
        <v>16</v>
      </c>
      <c r="C21" s="10">
        <v>917</v>
      </c>
      <c r="D21" s="10">
        <v>541</v>
      </c>
      <c r="E21" s="10">
        <f t="shared" si="36"/>
        <v>-376</v>
      </c>
      <c r="F21" s="10">
        <v>1669</v>
      </c>
      <c r="G21" s="10">
        <v>1333</v>
      </c>
      <c r="H21" s="10">
        <f t="shared" si="37"/>
        <v>-336</v>
      </c>
      <c r="I21" s="320">
        <f>SUM(D21+G21)</f>
        <v>1874</v>
      </c>
      <c r="J21" s="10"/>
      <c r="K21" s="10"/>
      <c r="L21" s="10">
        <f t="shared" si="38"/>
        <v>0</v>
      </c>
      <c r="M21" s="10"/>
      <c r="N21" s="10"/>
      <c r="O21" s="10">
        <f t="shared" si="39"/>
        <v>0</v>
      </c>
      <c r="P21" s="8">
        <v>625005</v>
      </c>
      <c r="Q21" s="9" t="s">
        <v>16</v>
      </c>
      <c r="R21" s="10"/>
      <c r="S21" s="10"/>
      <c r="T21" s="10">
        <f t="shared" si="40"/>
        <v>0</v>
      </c>
      <c r="U21" s="10"/>
      <c r="V21" s="10"/>
      <c r="W21" s="10">
        <f t="shared" si="41"/>
        <v>0</v>
      </c>
      <c r="X21" s="10"/>
      <c r="Y21" s="10"/>
      <c r="Z21" s="10">
        <f t="shared" si="42"/>
        <v>0</v>
      </c>
      <c r="AA21" s="10"/>
      <c r="AB21" s="10"/>
      <c r="AC21" s="10">
        <f t="shared" si="43"/>
        <v>0</v>
      </c>
      <c r="AD21" s="8">
        <v>625005</v>
      </c>
      <c r="AE21" s="9" t="s">
        <v>16</v>
      </c>
      <c r="AF21" s="10"/>
      <c r="AG21" s="10"/>
      <c r="AH21" s="10">
        <f t="shared" si="44"/>
        <v>0</v>
      </c>
      <c r="AI21" s="10"/>
      <c r="AJ21" s="10"/>
      <c r="AK21" s="10">
        <f t="shared" si="45"/>
        <v>0</v>
      </c>
      <c r="AL21" s="10">
        <v>32</v>
      </c>
      <c r="AM21" s="10">
        <v>25</v>
      </c>
      <c r="AN21" s="10">
        <f t="shared" si="46"/>
        <v>-7</v>
      </c>
      <c r="AO21" s="10"/>
      <c r="AP21" s="10"/>
      <c r="AQ21" s="10">
        <f t="shared" si="47"/>
        <v>0</v>
      </c>
      <c r="AR21" s="8">
        <v>625005</v>
      </c>
      <c r="AS21" s="9" t="s">
        <v>16</v>
      </c>
      <c r="AT21" s="10"/>
      <c r="AU21" s="10"/>
      <c r="AV21" s="10">
        <f t="shared" si="48"/>
        <v>0</v>
      </c>
      <c r="AW21" s="10">
        <v>188</v>
      </c>
      <c r="AX21" s="10">
        <v>123</v>
      </c>
      <c r="AY21" s="10">
        <f t="shared" si="49"/>
        <v>-65</v>
      </c>
      <c r="AZ21" s="10"/>
      <c r="BA21" s="10"/>
      <c r="BB21" s="10">
        <f t="shared" si="50"/>
        <v>0</v>
      </c>
      <c r="BC21" s="10">
        <v>207</v>
      </c>
      <c r="BD21" s="10">
        <v>222</v>
      </c>
      <c r="BE21" s="10">
        <f t="shared" si="51"/>
        <v>15</v>
      </c>
      <c r="BF21" s="8">
        <v>625005</v>
      </c>
      <c r="BG21" s="9" t="s">
        <v>16</v>
      </c>
      <c r="BH21" s="10"/>
      <c r="BI21" s="10"/>
      <c r="BJ21" s="10">
        <f t="shared" si="52"/>
        <v>0</v>
      </c>
      <c r="BK21" s="10"/>
      <c r="BL21" s="10"/>
      <c r="BM21" s="10">
        <f t="shared" si="53"/>
        <v>0</v>
      </c>
      <c r="BN21" s="10"/>
      <c r="BO21" s="10"/>
      <c r="BP21" s="10">
        <f t="shared" si="54"/>
        <v>0</v>
      </c>
      <c r="BQ21" s="10"/>
      <c r="BR21" s="10"/>
      <c r="BS21" s="10">
        <f t="shared" si="55"/>
        <v>0</v>
      </c>
      <c r="BT21" s="8">
        <v>625005</v>
      </c>
      <c r="BU21" s="9" t="s">
        <v>16</v>
      </c>
      <c r="BV21" s="10">
        <v>199</v>
      </c>
      <c r="BW21" s="10">
        <v>166</v>
      </c>
      <c r="BX21" s="10">
        <f t="shared" si="56"/>
        <v>-33</v>
      </c>
      <c r="BY21" s="10"/>
      <c r="BZ21" s="10"/>
      <c r="CA21" s="10">
        <f t="shared" si="57"/>
        <v>0</v>
      </c>
      <c r="CB21" s="10"/>
      <c r="CC21" s="10"/>
      <c r="CD21" s="10">
        <f t="shared" si="58"/>
        <v>0</v>
      </c>
      <c r="CE21" s="10"/>
      <c r="CF21" s="10"/>
      <c r="CG21" s="10">
        <f t="shared" si="59"/>
        <v>0</v>
      </c>
    </row>
    <row r="22" spans="1:85" x14ac:dyDescent="0.25">
      <c r="A22" s="11">
        <v>625007</v>
      </c>
      <c r="B22" s="12" t="s">
        <v>17</v>
      </c>
      <c r="C22" s="10">
        <v>4355</v>
      </c>
      <c r="D22" s="10">
        <v>2838</v>
      </c>
      <c r="E22" s="10">
        <f t="shared" si="36"/>
        <v>-1517</v>
      </c>
      <c r="F22" s="10">
        <v>7929</v>
      </c>
      <c r="G22" s="10">
        <v>7151</v>
      </c>
      <c r="H22" s="10">
        <f t="shared" si="37"/>
        <v>-778</v>
      </c>
      <c r="I22" s="320">
        <f t="shared" si="24"/>
        <v>9989</v>
      </c>
      <c r="J22" s="10"/>
      <c r="K22" s="10"/>
      <c r="L22" s="10">
        <f t="shared" si="38"/>
        <v>0</v>
      </c>
      <c r="M22" s="10"/>
      <c r="N22" s="10"/>
      <c r="O22" s="10">
        <f t="shared" si="39"/>
        <v>0</v>
      </c>
      <c r="P22" s="11">
        <v>625007</v>
      </c>
      <c r="Q22" s="12" t="s">
        <v>17</v>
      </c>
      <c r="R22" s="10"/>
      <c r="S22" s="10"/>
      <c r="T22" s="10">
        <f t="shared" si="40"/>
        <v>0</v>
      </c>
      <c r="U22" s="10"/>
      <c r="V22" s="10"/>
      <c r="W22" s="10">
        <f t="shared" si="41"/>
        <v>0</v>
      </c>
      <c r="X22" s="10"/>
      <c r="Y22" s="10"/>
      <c r="Z22" s="10">
        <f t="shared" si="42"/>
        <v>0</v>
      </c>
      <c r="AA22" s="10"/>
      <c r="AB22" s="10"/>
      <c r="AC22" s="10">
        <f t="shared" si="43"/>
        <v>0</v>
      </c>
      <c r="AD22" s="11">
        <v>625007</v>
      </c>
      <c r="AE22" s="12" t="s">
        <v>17</v>
      </c>
      <c r="AF22" s="10"/>
      <c r="AG22" s="10"/>
      <c r="AH22" s="10">
        <f t="shared" si="44"/>
        <v>0</v>
      </c>
      <c r="AI22" s="10"/>
      <c r="AJ22" s="10"/>
      <c r="AK22" s="10">
        <f t="shared" si="45"/>
        <v>0</v>
      </c>
      <c r="AL22" s="10">
        <v>152</v>
      </c>
      <c r="AM22" s="10">
        <v>151</v>
      </c>
      <c r="AN22" s="10">
        <f t="shared" si="46"/>
        <v>-1</v>
      </c>
      <c r="AO22" s="10"/>
      <c r="AP22" s="10"/>
      <c r="AQ22" s="10">
        <f t="shared" si="47"/>
        <v>0</v>
      </c>
      <c r="AR22" s="11">
        <v>625007</v>
      </c>
      <c r="AS22" s="12" t="s">
        <v>17</v>
      </c>
      <c r="AT22" s="10"/>
      <c r="AU22" s="10"/>
      <c r="AV22" s="10">
        <f t="shared" si="48"/>
        <v>0</v>
      </c>
      <c r="AW22" s="10">
        <v>893</v>
      </c>
      <c r="AX22" s="10">
        <v>916</v>
      </c>
      <c r="AY22" s="10">
        <f t="shared" si="49"/>
        <v>23</v>
      </c>
      <c r="AZ22" s="10"/>
      <c r="BA22" s="10"/>
      <c r="BB22" s="10">
        <f t="shared" si="50"/>
        <v>0</v>
      </c>
      <c r="BC22" s="10">
        <v>984</v>
      </c>
      <c r="BD22" s="10">
        <v>1054</v>
      </c>
      <c r="BE22" s="10">
        <f t="shared" si="51"/>
        <v>70</v>
      </c>
      <c r="BF22" s="11">
        <v>625007</v>
      </c>
      <c r="BG22" s="12" t="s">
        <v>17</v>
      </c>
      <c r="BH22" s="10"/>
      <c r="BI22" s="10"/>
      <c r="BJ22" s="10">
        <f t="shared" si="52"/>
        <v>0</v>
      </c>
      <c r="BK22" s="10"/>
      <c r="BL22" s="10"/>
      <c r="BM22" s="10">
        <f t="shared" si="53"/>
        <v>0</v>
      </c>
      <c r="BN22" s="10"/>
      <c r="BO22" s="10"/>
      <c r="BP22" s="10">
        <f t="shared" si="54"/>
        <v>0</v>
      </c>
      <c r="BQ22" s="10"/>
      <c r="BR22" s="10"/>
      <c r="BS22" s="10">
        <f t="shared" si="55"/>
        <v>0</v>
      </c>
      <c r="BT22" s="11">
        <v>625007</v>
      </c>
      <c r="BU22" s="12" t="s">
        <v>17</v>
      </c>
      <c r="BV22" s="10">
        <v>947</v>
      </c>
      <c r="BW22" s="10">
        <v>952</v>
      </c>
      <c r="BX22" s="10">
        <f t="shared" si="56"/>
        <v>5</v>
      </c>
      <c r="BY22" s="10"/>
      <c r="BZ22" s="10"/>
      <c r="CA22" s="10">
        <f t="shared" si="57"/>
        <v>0</v>
      </c>
      <c r="CB22" s="10"/>
      <c r="CC22" s="10"/>
      <c r="CD22" s="10">
        <f t="shared" si="58"/>
        <v>0</v>
      </c>
      <c r="CE22" s="10"/>
      <c r="CF22" s="10"/>
      <c r="CG22" s="10">
        <f t="shared" si="59"/>
        <v>0</v>
      </c>
    </row>
    <row r="23" spans="1:85" ht="15.75" thickBot="1" x14ac:dyDescent="0.3">
      <c r="A23" s="11">
        <v>627</v>
      </c>
      <c r="B23" s="12" t="s">
        <v>18</v>
      </c>
      <c r="C23" s="10"/>
      <c r="D23" s="10"/>
      <c r="E23" s="10">
        <f t="shared" si="36"/>
        <v>0</v>
      </c>
      <c r="F23" s="10"/>
      <c r="G23" s="10"/>
      <c r="H23" s="10">
        <f t="shared" si="37"/>
        <v>0</v>
      </c>
      <c r="I23" s="320">
        <f t="shared" si="24"/>
        <v>0</v>
      </c>
      <c r="J23" s="10"/>
      <c r="K23" s="10"/>
      <c r="L23" s="10">
        <f t="shared" si="38"/>
        <v>0</v>
      </c>
      <c r="M23" s="10"/>
      <c r="N23" s="10"/>
      <c r="O23" s="10">
        <f t="shared" si="39"/>
        <v>0</v>
      </c>
      <c r="P23" s="11">
        <v>627</v>
      </c>
      <c r="Q23" s="12" t="s">
        <v>18</v>
      </c>
      <c r="R23" s="10"/>
      <c r="S23" s="10"/>
      <c r="T23" s="10">
        <f t="shared" si="40"/>
        <v>0</v>
      </c>
      <c r="U23" s="10"/>
      <c r="V23" s="10"/>
      <c r="W23" s="10">
        <f t="shared" si="41"/>
        <v>0</v>
      </c>
      <c r="X23" s="10"/>
      <c r="Y23" s="10"/>
      <c r="Z23" s="10">
        <f t="shared" si="42"/>
        <v>0</v>
      </c>
      <c r="AA23" s="10"/>
      <c r="AB23" s="10"/>
      <c r="AC23" s="10">
        <f t="shared" si="43"/>
        <v>0</v>
      </c>
      <c r="AD23" s="11">
        <v>627</v>
      </c>
      <c r="AE23" s="12" t="s">
        <v>18</v>
      </c>
      <c r="AF23" s="10"/>
      <c r="AG23" s="10"/>
      <c r="AH23" s="10">
        <f t="shared" si="44"/>
        <v>0</v>
      </c>
      <c r="AI23" s="10"/>
      <c r="AJ23" s="10"/>
      <c r="AK23" s="10">
        <f t="shared" si="45"/>
        <v>0</v>
      </c>
      <c r="AL23" s="10"/>
      <c r="AM23" s="10"/>
      <c r="AN23" s="10">
        <f t="shared" si="46"/>
        <v>0</v>
      </c>
      <c r="AO23" s="10"/>
      <c r="AP23" s="10"/>
      <c r="AQ23" s="10">
        <f t="shared" si="47"/>
        <v>0</v>
      </c>
      <c r="AR23" s="11">
        <v>627</v>
      </c>
      <c r="AS23" s="12" t="s">
        <v>18</v>
      </c>
      <c r="AT23" s="10"/>
      <c r="AU23" s="10"/>
      <c r="AV23" s="10">
        <f t="shared" si="48"/>
        <v>0</v>
      </c>
      <c r="AW23" s="10"/>
      <c r="AX23" s="10"/>
      <c r="AY23" s="10">
        <f t="shared" si="49"/>
        <v>0</v>
      </c>
      <c r="AZ23" s="10"/>
      <c r="BA23" s="10"/>
      <c r="BB23" s="10">
        <f t="shared" si="50"/>
        <v>0</v>
      </c>
      <c r="BC23" s="10"/>
      <c r="BD23" s="10"/>
      <c r="BE23" s="10">
        <f t="shared" si="51"/>
        <v>0</v>
      </c>
      <c r="BF23" s="11">
        <v>627</v>
      </c>
      <c r="BG23" s="12" t="s">
        <v>18</v>
      </c>
      <c r="BH23" s="10"/>
      <c r="BI23" s="10"/>
      <c r="BJ23" s="10">
        <f t="shared" si="52"/>
        <v>0</v>
      </c>
      <c r="BK23" s="10"/>
      <c r="BL23" s="10"/>
      <c r="BM23" s="10">
        <f t="shared" si="53"/>
        <v>0</v>
      </c>
      <c r="BN23" s="10"/>
      <c r="BO23" s="10"/>
      <c r="BP23" s="10">
        <f t="shared" si="54"/>
        <v>0</v>
      </c>
      <c r="BQ23" s="10"/>
      <c r="BR23" s="10"/>
      <c r="BS23" s="10">
        <f t="shared" si="55"/>
        <v>0</v>
      </c>
      <c r="BT23" s="11">
        <v>627</v>
      </c>
      <c r="BU23" s="12" t="s">
        <v>18</v>
      </c>
      <c r="BV23" s="10">
        <v>0</v>
      </c>
      <c r="BW23" s="10">
        <v>0</v>
      </c>
      <c r="BX23" s="10">
        <f t="shared" si="56"/>
        <v>0</v>
      </c>
      <c r="BY23" s="10"/>
      <c r="BZ23" s="10"/>
      <c r="CA23" s="10">
        <f t="shared" si="57"/>
        <v>0</v>
      </c>
      <c r="CB23" s="10"/>
      <c r="CC23" s="10"/>
      <c r="CD23" s="10">
        <f t="shared" si="58"/>
        <v>0</v>
      </c>
      <c r="CE23" s="10"/>
      <c r="CF23" s="10"/>
      <c r="CG23" s="10">
        <f t="shared" si="59"/>
        <v>0</v>
      </c>
    </row>
    <row r="24" spans="1:85" ht="15.75" thickBot="1" x14ac:dyDescent="0.3">
      <c r="A24" s="14">
        <v>620</v>
      </c>
      <c r="B24" s="15" t="s">
        <v>19</v>
      </c>
      <c r="C24" s="16">
        <f>SUM(C15:C23)</f>
        <v>32048</v>
      </c>
      <c r="D24" s="16">
        <f>SUM(D15:D23)</f>
        <v>20662</v>
      </c>
      <c r="E24" s="16">
        <f t="shared" ref="E24:AX24" si="60">SUM(E15:E23)</f>
        <v>-11386</v>
      </c>
      <c r="F24" s="16">
        <f>SUM(F15:F23)</f>
        <v>58342</v>
      </c>
      <c r="G24" s="16">
        <f t="shared" si="60"/>
        <v>51837</v>
      </c>
      <c r="H24" s="16">
        <f t="shared" si="60"/>
        <v>-6505</v>
      </c>
      <c r="I24" s="16">
        <f t="shared" si="60"/>
        <v>72499</v>
      </c>
      <c r="J24" s="16">
        <f t="shared" si="60"/>
        <v>0</v>
      </c>
      <c r="K24" s="16">
        <f t="shared" si="60"/>
        <v>0</v>
      </c>
      <c r="L24" s="16">
        <f t="shared" si="60"/>
        <v>0</v>
      </c>
      <c r="M24" s="16">
        <f t="shared" si="60"/>
        <v>0</v>
      </c>
      <c r="N24" s="16">
        <f t="shared" si="60"/>
        <v>0</v>
      </c>
      <c r="O24" s="16">
        <f t="shared" si="60"/>
        <v>0</v>
      </c>
      <c r="P24" s="14">
        <v>620</v>
      </c>
      <c r="Q24" s="15" t="s">
        <v>19</v>
      </c>
      <c r="R24" s="16">
        <f t="shared" ref="R24:AC24" si="61">SUM(R15:R23)</f>
        <v>0</v>
      </c>
      <c r="S24" s="16">
        <f t="shared" si="61"/>
        <v>0</v>
      </c>
      <c r="T24" s="16">
        <f t="shared" si="61"/>
        <v>0</v>
      </c>
      <c r="U24" s="16">
        <f t="shared" si="61"/>
        <v>0</v>
      </c>
      <c r="V24" s="16">
        <f t="shared" si="61"/>
        <v>0</v>
      </c>
      <c r="W24" s="16">
        <f t="shared" si="61"/>
        <v>0</v>
      </c>
      <c r="X24" s="16">
        <f t="shared" si="61"/>
        <v>0</v>
      </c>
      <c r="Y24" s="16">
        <f t="shared" si="61"/>
        <v>0</v>
      </c>
      <c r="Z24" s="16">
        <f t="shared" si="61"/>
        <v>0</v>
      </c>
      <c r="AA24" s="16">
        <f t="shared" si="61"/>
        <v>0</v>
      </c>
      <c r="AB24" s="16">
        <f t="shared" si="61"/>
        <v>0</v>
      </c>
      <c r="AC24" s="16">
        <f t="shared" si="61"/>
        <v>0</v>
      </c>
      <c r="AD24" s="14">
        <v>620</v>
      </c>
      <c r="AE24" s="15" t="s">
        <v>19</v>
      </c>
      <c r="AF24" s="16">
        <f t="shared" ref="AF24:AL24" si="62">SUM(AF15:AF23)</f>
        <v>0</v>
      </c>
      <c r="AG24" s="16">
        <f t="shared" si="62"/>
        <v>0</v>
      </c>
      <c r="AH24" s="16">
        <f t="shared" si="62"/>
        <v>0</v>
      </c>
      <c r="AI24" s="16">
        <f t="shared" si="62"/>
        <v>0</v>
      </c>
      <c r="AJ24" s="16">
        <f t="shared" si="62"/>
        <v>0</v>
      </c>
      <c r="AK24" s="16">
        <f t="shared" si="62"/>
        <v>0</v>
      </c>
      <c r="AL24" s="16">
        <f t="shared" si="62"/>
        <v>1118</v>
      </c>
      <c r="AM24" s="16">
        <f t="shared" si="60"/>
        <v>1084</v>
      </c>
      <c r="AN24" s="16">
        <f t="shared" si="60"/>
        <v>-34</v>
      </c>
      <c r="AO24" s="16">
        <f t="shared" si="60"/>
        <v>0</v>
      </c>
      <c r="AP24" s="16">
        <f t="shared" si="60"/>
        <v>0</v>
      </c>
      <c r="AQ24" s="16">
        <f t="shared" si="60"/>
        <v>0</v>
      </c>
      <c r="AR24" s="14">
        <v>620</v>
      </c>
      <c r="AS24" s="15" t="s">
        <v>19</v>
      </c>
      <c r="AT24" s="16">
        <f t="shared" si="60"/>
        <v>0</v>
      </c>
      <c r="AU24" s="16">
        <f t="shared" si="60"/>
        <v>0</v>
      </c>
      <c r="AV24" s="16">
        <f t="shared" si="60"/>
        <v>0</v>
      </c>
      <c r="AW24" s="16">
        <f t="shared" si="60"/>
        <v>6570</v>
      </c>
      <c r="AX24" s="16">
        <f t="shared" si="60"/>
        <v>6458</v>
      </c>
      <c r="AY24" s="16">
        <f>SUM(AY15:AY23)</f>
        <v>-112</v>
      </c>
      <c r="AZ24" s="16">
        <f t="shared" ref="AZ24:BA24" si="63">SUM(AZ15:AZ23)</f>
        <v>0</v>
      </c>
      <c r="BA24" s="16">
        <f t="shared" si="63"/>
        <v>0</v>
      </c>
      <c r="BB24" s="16">
        <f>SUM(BB15:BB23)</f>
        <v>0</v>
      </c>
      <c r="BC24" s="16">
        <f t="shared" ref="BC24:BD24" si="64">SUM(BC15:BC23)</f>
        <v>7235</v>
      </c>
      <c r="BD24" s="16">
        <f t="shared" si="64"/>
        <v>7757</v>
      </c>
      <c r="BE24" s="16">
        <f>SUM(BE15:BE23)</f>
        <v>522</v>
      </c>
      <c r="BF24" s="14">
        <v>620</v>
      </c>
      <c r="BG24" s="15" t="s">
        <v>19</v>
      </c>
      <c r="BH24" s="16">
        <f t="shared" ref="BH24:BO24" si="65">SUM(BH15:BH23)</f>
        <v>0</v>
      </c>
      <c r="BI24" s="16">
        <f t="shared" si="65"/>
        <v>0</v>
      </c>
      <c r="BJ24" s="16">
        <f>SUM(BJ15:BJ23)</f>
        <v>0</v>
      </c>
      <c r="BK24" s="16">
        <f t="shared" si="65"/>
        <v>0</v>
      </c>
      <c r="BL24" s="16">
        <f t="shared" si="65"/>
        <v>0</v>
      </c>
      <c r="BM24" s="16">
        <f t="shared" si="65"/>
        <v>0</v>
      </c>
      <c r="BN24" s="16">
        <f t="shared" si="65"/>
        <v>0</v>
      </c>
      <c r="BO24" s="16">
        <f t="shared" si="65"/>
        <v>0</v>
      </c>
      <c r="BP24" s="16">
        <f>SUM(BP15:BP23)</f>
        <v>0</v>
      </c>
      <c r="BQ24" s="16">
        <f t="shared" ref="BQ24:BR24" si="66">SUM(BQ15:BQ23)</f>
        <v>0</v>
      </c>
      <c r="BR24" s="16">
        <f t="shared" si="66"/>
        <v>0</v>
      </c>
      <c r="BS24" s="16">
        <f>SUM(BS15:BS23)</f>
        <v>0</v>
      </c>
      <c r="BT24" s="14">
        <v>620</v>
      </c>
      <c r="BU24" s="15" t="s">
        <v>19</v>
      </c>
      <c r="BV24" s="16">
        <f t="shared" ref="BV24:BW24" si="67">SUM(BV15:BV23)</f>
        <v>6962</v>
      </c>
      <c r="BW24" s="16">
        <f t="shared" si="67"/>
        <v>6960</v>
      </c>
      <c r="BX24" s="16">
        <f>SUM(BX15:BX23)</f>
        <v>-2</v>
      </c>
      <c r="BY24" s="16">
        <f t="shared" ref="BY24:BZ24" si="68">SUM(BY15:BY23)</f>
        <v>0</v>
      </c>
      <c r="BZ24" s="16">
        <f t="shared" si="68"/>
        <v>0</v>
      </c>
      <c r="CA24" s="16">
        <f>SUM(CA15:CA23)</f>
        <v>0</v>
      </c>
      <c r="CB24" s="16">
        <f t="shared" ref="CB24:CC24" si="69">SUM(CB15:CB23)</f>
        <v>0</v>
      </c>
      <c r="CC24" s="16">
        <f t="shared" si="69"/>
        <v>0</v>
      </c>
      <c r="CD24" s="16">
        <f>SUM(CD15:CD23)</f>
        <v>0</v>
      </c>
      <c r="CE24" s="16">
        <f t="shared" ref="CE24:CF24" si="70">SUM(CE15:CE23)</f>
        <v>0</v>
      </c>
      <c r="CF24" s="16">
        <f t="shared" si="70"/>
        <v>0</v>
      </c>
      <c r="CG24" s="16">
        <f>SUM(CG15:CG23)</f>
        <v>0</v>
      </c>
    </row>
    <row r="25" spans="1:85" ht="15.75" thickBot="1" x14ac:dyDescent="0.3">
      <c r="A25" s="17" t="s">
        <v>20</v>
      </c>
      <c r="B25" s="18" t="s">
        <v>21</v>
      </c>
      <c r="C25" s="19">
        <f>SUM(C24,C14)</f>
        <v>123741</v>
      </c>
      <c r="D25" s="19">
        <f>SUM(D24,D14)</f>
        <v>80074</v>
      </c>
      <c r="E25" s="19">
        <f t="shared" ref="E25:AX25" si="71">SUM(E24,E14)</f>
        <v>-43667</v>
      </c>
      <c r="F25" s="19">
        <f>SUM(F24,F14)</f>
        <v>225272</v>
      </c>
      <c r="G25" s="19">
        <f t="shared" si="71"/>
        <v>201519</v>
      </c>
      <c r="H25" s="19">
        <f t="shared" si="71"/>
        <v>-23753</v>
      </c>
      <c r="I25" s="19">
        <f t="shared" si="71"/>
        <v>281593</v>
      </c>
      <c r="J25" s="19">
        <f t="shared" si="71"/>
        <v>0</v>
      </c>
      <c r="K25" s="19">
        <f t="shared" si="71"/>
        <v>0</v>
      </c>
      <c r="L25" s="19">
        <f t="shared" si="71"/>
        <v>0</v>
      </c>
      <c r="M25" s="19">
        <f t="shared" si="71"/>
        <v>0</v>
      </c>
      <c r="N25" s="19">
        <f t="shared" si="71"/>
        <v>0</v>
      </c>
      <c r="O25" s="19">
        <f t="shared" si="71"/>
        <v>0</v>
      </c>
      <c r="P25" s="17" t="s">
        <v>20</v>
      </c>
      <c r="Q25" s="18" t="s">
        <v>21</v>
      </c>
      <c r="R25" s="19">
        <f t="shared" si="71"/>
        <v>0</v>
      </c>
      <c r="S25" s="19">
        <f t="shared" si="71"/>
        <v>0</v>
      </c>
      <c r="T25" s="19">
        <f t="shared" si="71"/>
        <v>0</v>
      </c>
      <c r="U25" s="19">
        <f t="shared" si="71"/>
        <v>0</v>
      </c>
      <c r="V25" s="19">
        <f t="shared" si="71"/>
        <v>0</v>
      </c>
      <c r="W25" s="19">
        <f t="shared" si="71"/>
        <v>0</v>
      </c>
      <c r="X25" s="19">
        <f t="shared" si="71"/>
        <v>0</v>
      </c>
      <c r="Y25" s="19">
        <f t="shared" si="71"/>
        <v>0</v>
      </c>
      <c r="Z25" s="19">
        <f t="shared" si="71"/>
        <v>0</v>
      </c>
      <c r="AA25" s="19">
        <f t="shared" si="71"/>
        <v>0</v>
      </c>
      <c r="AB25" s="19">
        <f t="shared" si="71"/>
        <v>0</v>
      </c>
      <c r="AC25" s="19">
        <f t="shared" si="71"/>
        <v>0</v>
      </c>
      <c r="AD25" s="17" t="s">
        <v>20</v>
      </c>
      <c r="AE25" s="18" t="s">
        <v>21</v>
      </c>
      <c r="AF25" s="19">
        <f t="shared" si="71"/>
        <v>274</v>
      </c>
      <c r="AG25" s="19">
        <f t="shared" si="71"/>
        <v>351</v>
      </c>
      <c r="AH25" s="19">
        <f t="shared" si="71"/>
        <v>77</v>
      </c>
      <c r="AI25" s="19">
        <f t="shared" si="71"/>
        <v>0</v>
      </c>
      <c r="AJ25" s="19">
        <f t="shared" si="71"/>
        <v>0</v>
      </c>
      <c r="AK25" s="19">
        <f t="shared" si="71"/>
        <v>0</v>
      </c>
      <c r="AL25" s="19">
        <f t="shared" si="71"/>
        <v>4304</v>
      </c>
      <c r="AM25" s="19">
        <f t="shared" si="71"/>
        <v>4270</v>
      </c>
      <c r="AN25" s="19">
        <f t="shared" si="71"/>
        <v>-34</v>
      </c>
      <c r="AO25" s="19">
        <f t="shared" si="71"/>
        <v>0</v>
      </c>
      <c r="AP25" s="19">
        <f t="shared" si="71"/>
        <v>0</v>
      </c>
      <c r="AQ25" s="19">
        <f t="shared" si="71"/>
        <v>0</v>
      </c>
      <c r="AR25" s="17" t="s">
        <v>20</v>
      </c>
      <c r="AS25" s="18" t="s">
        <v>21</v>
      </c>
      <c r="AT25" s="19">
        <f t="shared" si="71"/>
        <v>0</v>
      </c>
      <c r="AU25" s="19">
        <f t="shared" si="71"/>
        <v>0</v>
      </c>
      <c r="AV25" s="19">
        <f t="shared" si="71"/>
        <v>0</v>
      </c>
      <c r="AW25" s="19">
        <f t="shared" si="71"/>
        <v>25370</v>
      </c>
      <c r="AX25" s="19">
        <f t="shared" si="71"/>
        <v>23948</v>
      </c>
      <c r="AY25" s="19">
        <f>SUM(AY24,AY14)</f>
        <v>-1422</v>
      </c>
      <c r="AZ25" s="19">
        <f t="shared" ref="AZ25:BA25" si="72">SUM(AZ24,AZ14)</f>
        <v>0</v>
      </c>
      <c r="BA25" s="19">
        <f t="shared" si="72"/>
        <v>1645</v>
      </c>
      <c r="BB25" s="19">
        <f>SUM(BB24,BB14)</f>
        <v>1645</v>
      </c>
      <c r="BC25" s="19">
        <f t="shared" ref="BC25:BD25" si="73">SUM(BC24,BC14)</f>
        <v>27930</v>
      </c>
      <c r="BD25" s="19">
        <f t="shared" si="73"/>
        <v>24846</v>
      </c>
      <c r="BE25" s="19">
        <f>SUM(BE24,BE14)</f>
        <v>-3084</v>
      </c>
      <c r="BF25" s="17" t="s">
        <v>20</v>
      </c>
      <c r="BG25" s="18" t="s">
        <v>21</v>
      </c>
      <c r="BH25" s="19">
        <f t="shared" ref="BH25:BO25" si="74">SUM(BH24,BH14)</f>
        <v>0</v>
      </c>
      <c r="BI25" s="19">
        <f t="shared" si="74"/>
        <v>0</v>
      </c>
      <c r="BJ25" s="19">
        <f>SUM(BJ24,BJ14)</f>
        <v>0</v>
      </c>
      <c r="BK25" s="19">
        <f t="shared" si="74"/>
        <v>2400</v>
      </c>
      <c r="BL25" s="19">
        <f t="shared" si="74"/>
        <v>5000</v>
      </c>
      <c r="BM25" s="19">
        <f t="shared" si="74"/>
        <v>2600</v>
      </c>
      <c r="BN25" s="19">
        <f t="shared" si="74"/>
        <v>0</v>
      </c>
      <c r="BO25" s="19">
        <f t="shared" si="74"/>
        <v>0</v>
      </c>
      <c r="BP25" s="19">
        <f>SUM(BP24,BP14)</f>
        <v>0</v>
      </c>
      <c r="BQ25" s="19">
        <f t="shared" ref="BQ25:BR25" si="75">SUM(BQ24,BQ14)</f>
        <v>0</v>
      </c>
      <c r="BR25" s="19">
        <f t="shared" si="75"/>
        <v>0</v>
      </c>
      <c r="BS25" s="19">
        <f>SUM(BS24,BS14)</f>
        <v>0</v>
      </c>
      <c r="BT25" s="17" t="s">
        <v>20</v>
      </c>
      <c r="BU25" s="18" t="s">
        <v>21</v>
      </c>
      <c r="BV25" s="19">
        <f t="shared" ref="BV25:BW25" si="76">SUM(BV24,BV14)</f>
        <v>26880</v>
      </c>
      <c r="BW25" s="19">
        <f t="shared" si="76"/>
        <v>26880</v>
      </c>
      <c r="BX25" s="19">
        <f>SUM(BX24,BX14)</f>
        <v>0</v>
      </c>
      <c r="BY25" s="19">
        <f t="shared" ref="BY25:BZ25" si="77">SUM(BY24,BY14)</f>
        <v>0</v>
      </c>
      <c r="BZ25" s="19">
        <f t="shared" si="77"/>
        <v>0</v>
      </c>
      <c r="CA25" s="19">
        <f>SUM(CA24,CA14)</f>
        <v>0</v>
      </c>
      <c r="CB25" s="19">
        <f t="shared" ref="CB25:CC25" si="78">SUM(CB24,CB14)</f>
        <v>0</v>
      </c>
      <c r="CC25" s="19">
        <f t="shared" si="78"/>
        <v>0</v>
      </c>
      <c r="CD25" s="19">
        <f>SUM(CD24,CD14)</f>
        <v>0</v>
      </c>
      <c r="CE25" s="19">
        <f t="shared" ref="CE25:CF25" si="79">SUM(CE24,CE14)</f>
        <v>0</v>
      </c>
      <c r="CF25" s="19">
        <f t="shared" si="79"/>
        <v>0</v>
      </c>
      <c r="CG25" s="19">
        <f>SUM(CG24,CG14)</f>
        <v>0</v>
      </c>
    </row>
    <row r="26" spans="1:85" x14ac:dyDescent="0.25">
      <c r="A26" s="20">
        <v>631001</v>
      </c>
      <c r="B26" s="21" t="s">
        <v>22</v>
      </c>
      <c r="C26" s="7">
        <v>480</v>
      </c>
      <c r="D26" s="7">
        <v>78</v>
      </c>
      <c r="E26" s="10">
        <f>SUM(D26-C26)</f>
        <v>-402</v>
      </c>
      <c r="F26" s="7">
        <v>720</v>
      </c>
      <c r="G26" s="7">
        <v>682</v>
      </c>
      <c r="H26" s="10">
        <f>SUM(G26-F26)</f>
        <v>-38</v>
      </c>
      <c r="I26" s="320">
        <f>SUM(D26+G26)</f>
        <v>760</v>
      </c>
      <c r="J26" s="7"/>
      <c r="K26" s="7"/>
      <c r="L26" s="10">
        <f>SUM(K26-J26)</f>
        <v>0</v>
      </c>
      <c r="M26" s="7"/>
      <c r="N26" s="7"/>
      <c r="O26" s="10">
        <f>SUM(N26-M26)</f>
        <v>0</v>
      </c>
      <c r="P26" s="20">
        <v>631001</v>
      </c>
      <c r="Q26" s="21" t="s">
        <v>22</v>
      </c>
      <c r="R26" s="7"/>
      <c r="S26" s="7"/>
      <c r="T26" s="10">
        <f>SUM(S26-R26)</f>
        <v>0</v>
      </c>
      <c r="U26" s="7"/>
      <c r="V26" s="7"/>
      <c r="W26" s="10">
        <f>SUM(V26-U26)</f>
        <v>0</v>
      </c>
      <c r="X26" s="7"/>
      <c r="Y26" s="7"/>
      <c r="Z26" s="10">
        <f>SUM(Y26-X26)</f>
        <v>0</v>
      </c>
      <c r="AA26" s="7"/>
      <c r="AB26" s="7"/>
      <c r="AC26" s="10">
        <f>SUM(AB26-AA26)</f>
        <v>0</v>
      </c>
      <c r="AD26" s="20">
        <v>631001</v>
      </c>
      <c r="AE26" s="21" t="s">
        <v>22</v>
      </c>
      <c r="AF26" s="7"/>
      <c r="AG26" s="7"/>
      <c r="AH26" s="10">
        <f>SUM(AG26-AF26)</f>
        <v>0</v>
      </c>
      <c r="AI26" s="7"/>
      <c r="AJ26" s="7"/>
      <c r="AK26" s="10">
        <f>SUM(AJ26-AI26)</f>
        <v>0</v>
      </c>
      <c r="AL26" s="7"/>
      <c r="AM26" s="7"/>
      <c r="AN26" s="10">
        <f>SUM(AM26-AL26)</f>
        <v>0</v>
      </c>
      <c r="AO26" s="7"/>
      <c r="AP26" s="7"/>
      <c r="AQ26" s="10">
        <f>SUM(AP26-AO26)</f>
        <v>0</v>
      </c>
      <c r="AR26" s="20">
        <v>631001</v>
      </c>
      <c r="AS26" s="21" t="s">
        <v>22</v>
      </c>
      <c r="AT26" s="7"/>
      <c r="AU26" s="7"/>
      <c r="AV26" s="10">
        <f>SUM(AU26-AT26)</f>
        <v>0</v>
      </c>
      <c r="AW26" s="7"/>
      <c r="AX26" s="7">
        <v>1</v>
      </c>
      <c r="AY26" s="10">
        <f>SUM(AX26-AW26)</f>
        <v>1</v>
      </c>
      <c r="AZ26" s="7"/>
      <c r="BA26" s="7"/>
      <c r="BB26" s="10">
        <f>SUM(BA26-AZ26)</f>
        <v>0</v>
      </c>
      <c r="BC26" s="7"/>
      <c r="BD26" s="7">
        <v>20</v>
      </c>
      <c r="BE26" s="10">
        <f>SUM(BD26-BC26)</f>
        <v>20</v>
      </c>
      <c r="BF26" s="20">
        <v>631001</v>
      </c>
      <c r="BG26" s="21" t="s">
        <v>22</v>
      </c>
      <c r="BH26" s="7"/>
      <c r="BI26" s="7"/>
      <c r="BJ26" s="10">
        <f>SUM(BI26-BH26)</f>
        <v>0</v>
      </c>
      <c r="BK26" s="7"/>
      <c r="BL26" s="7"/>
      <c r="BM26" s="10">
        <f>SUM(BL26-BK26)</f>
        <v>0</v>
      </c>
      <c r="BN26" s="7">
        <v>100</v>
      </c>
      <c r="BO26" s="7">
        <v>100</v>
      </c>
      <c r="BP26" s="10">
        <f>SUM(BO26-BN26)</f>
        <v>0</v>
      </c>
      <c r="BQ26" s="7">
        <v>300</v>
      </c>
      <c r="BR26" s="7">
        <v>300</v>
      </c>
      <c r="BS26" s="10">
        <f>SUM(BR26-BQ26)</f>
        <v>0</v>
      </c>
      <c r="BT26" s="20">
        <v>631001</v>
      </c>
      <c r="BU26" s="21" t="s">
        <v>22</v>
      </c>
      <c r="BV26" s="7"/>
      <c r="BW26" s="7"/>
      <c r="BX26" s="10">
        <f>SUM(BW26-BV26)</f>
        <v>0</v>
      </c>
      <c r="BY26" s="7"/>
      <c r="BZ26" s="7"/>
      <c r="CA26" s="10">
        <f>SUM(BZ26-BY26)</f>
        <v>0</v>
      </c>
      <c r="CB26" s="7"/>
      <c r="CC26" s="7"/>
      <c r="CD26" s="10">
        <f>SUM(CC26-CB26)</f>
        <v>0</v>
      </c>
      <c r="CE26" s="7"/>
      <c r="CF26" s="7"/>
      <c r="CG26" s="10">
        <f>SUM(CF26-CE26)</f>
        <v>0</v>
      </c>
    </row>
    <row r="27" spans="1:85" ht="15.75" thickBot="1" x14ac:dyDescent="0.3">
      <c r="A27" s="22">
        <v>631002</v>
      </c>
      <c r="B27" s="23" t="s">
        <v>23</v>
      </c>
      <c r="C27" s="24">
        <v>0</v>
      </c>
      <c r="D27" s="24">
        <v>0</v>
      </c>
      <c r="E27" s="10">
        <f>SUM(D27-C27)</f>
        <v>0</v>
      </c>
      <c r="F27" s="24">
        <v>0</v>
      </c>
      <c r="G27" s="24">
        <v>0</v>
      </c>
      <c r="H27" s="10">
        <f>SUM(G27-F27)</f>
        <v>0</v>
      </c>
      <c r="I27" s="320">
        <f t="shared" ref="I27" si="80">SUM(D27+G27)</f>
        <v>0</v>
      </c>
      <c r="J27" s="24"/>
      <c r="K27" s="24"/>
      <c r="L27" s="10">
        <f>SUM(K27-J27)</f>
        <v>0</v>
      </c>
      <c r="M27" s="24"/>
      <c r="N27" s="24"/>
      <c r="O27" s="10">
        <f>SUM(N27-M27)</f>
        <v>0</v>
      </c>
      <c r="P27" s="22">
        <v>631002</v>
      </c>
      <c r="Q27" s="23" t="s">
        <v>23</v>
      </c>
      <c r="R27" s="24"/>
      <c r="S27" s="24"/>
      <c r="T27" s="10">
        <f>SUM(S27-R27)</f>
        <v>0</v>
      </c>
      <c r="U27" s="24"/>
      <c r="V27" s="24"/>
      <c r="W27" s="10">
        <f>SUM(V27-U27)</f>
        <v>0</v>
      </c>
      <c r="X27" s="24"/>
      <c r="Y27" s="24"/>
      <c r="Z27" s="10">
        <f>SUM(Y27-X27)</f>
        <v>0</v>
      </c>
      <c r="AA27" s="24"/>
      <c r="AB27" s="24"/>
      <c r="AC27" s="10">
        <f>SUM(AB27-AA27)</f>
        <v>0</v>
      </c>
      <c r="AD27" s="22">
        <v>631002</v>
      </c>
      <c r="AE27" s="23" t="s">
        <v>23</v>
      </c>
      <c r="AF27" s="24"/>
      <c r="AG27" s="24"/>
      <c r="AH27" s="10">
        <f>SUM(AG27-AF27)</f>
        <v>0</v>
      </c>
      <c r="AI27" s="24"/>
      <c r="AJ27" s="24"/>
      <c r="AK27" s="10">
        <f>SUM(AJ27-AI27)</f>
        <v>0</v>
      </c>
      <c r="AL27" s="24"/>
      <c r="AM27" s="24"/>
      <c r="AN27" s="10">
        <f>SUM(AM27-AL27)</f>
        <v>0</v>
      </c>
      <c r="AO27" s="24"/>
      <c r="AP27" s="24"/>
      <c r="AQ27" s="10">
        <f>SUM(AP27-AO27)</f>
        <v>0</v>
      </c>
      <c r="AR27" s="22">
        <v>631002</v>
      </c>
      <c r="AS27" s="23" t="s">
        <v>23</v>
      </c>
      <c r="AT27" s="24"/>
      <c r="AU27" s="24"/>
      <c r="AV27" s="10">
        <f>SUM(AU27-AT27)</f>
        <v>0</v>
      </c>
      <c r="AW27" s="24"/>
      <c r="AX27" s="24"/>
      <c r="AY27" s="10">
        <f>SUM(AX27-AW27)</f>
        <v>0</v>
      </c>
      <c r="AZ27" s="24"/>
      <c r="BA27" s="24"/>
      <c r="BB27" s="10">
        <f>SUM(BA27-AZ27)</f>
        <v>0</v>
      </c>
      <c r="BC27" s="24"/>
      <c r="BD27" s="24"/>
      <c r="BE27" s="10">
        <f>SUM(BD27-BC27)</f>
        <v>0</v>
      </c>
      <c r="BF27" s="22">
        <v>631002</v>
      </c>
      <c r="BG27" s="23" t="s">
        <v>23</v>
      </c>
      <c r="BH27" s="24"/>
      <c r="BI27" s="24"/>
      <c r="BJ27" s="10">
        <f>SUM(BI27-BH27)</f>
        <v>0</v>
      </c>
      <c r="BK27" s="24"/>
      <c r="BL27" s="24"/>
      <c r="BM27" s="10">
        <f>SUM(BL27-BK27)</f>
        <v>0</v>
      </c>
      <c r="BN27" s="24">
        <v>7803</v>
      </c>
      <c r="BO27" s="24">
        <v>7803</v>
      </c>
      <c r="BP27" s="10">
        <f>SUM(BO27-BN27)</f>
        <v>0</v>
      </c>
      <c r="BQ27" s="24">
        <v>2000</v>
      </c>
      <c r="BR27" s="24">
        <v>2000</v>
      </c>
      <c r="BS27" s="10">
        <f>SUM(BR27-BQ27)</f>
        <v>0</v>
      </c>
      <c r="BT27" s="22">
        <v>631002</v>
      </c>
      <c r="BU27" s="23" t="s">
        <v>23</v>
      </c>
      <c r="BV27" s="24"/>
      <c r="BW27" s="24"/>
      <c r="BX27" s="10">
        <f>SUM(BW27-BV27)</f>
        <v>0</v>
      </c>
      <c r="BY27" s="24"/>
      <c r="BZ27" s="24"/>
      <c r="CA27" s="10">
        <f>SUM(BZ27-BY27)</f>
        <v>0</v>
      </c>
      <c r="CB27" s="24"/>
      <c r="CC27" s="24"/>
      <c r="CD27" s="10">
        <f>SUM(CC27-CB27)</f>
        <v>0</v>
      </c>
      <c r="CE27" s="24"/>
      <c r="CF27" s="24"/>
      <c r="CG27" s="10">
        <f>SUM(CF27-CE27)</f>
        <v>0</v>
      </c>
    </row>
    <row r="28" spans="1:85" ht="15.75" thickBot="1" x14ac:dyDescent="0.3">
      <c r="A28" s="25">
        <v>631</v>
      </c>
      <c r="B28" s="26" t="s">
        <v>24</v>
      </c>
      <c r="C28" s="27">
        <f>SUM(C26:C27)</f>
        <v>480</v>
      </c>
      <c r="D28" s="27">
        <f>SUM(D26:D27)</f>
        <v>78</v>
      </c>
      <c r="E28" s="27">
        <f t="shared" ref="E28:AX28" si="81">SUM(E26:E27)</f>
        <v>-402</v>
      </c>
      <c r="F28" s="27">
        <f>SUM(F26:F27)</f>
        <v>720</v>
      </c>
      <c r="G28" s="27">
        <f t="shared" si="81"/>
        <v>682</v>
      </c>
      <c r="H28" s="27">
        <f t="shared" si="81"/>
        <v>-38</v>
      </c>
      <c r="I28" s="27">
        <f t="shared" si="81"/>
        <v>760</v>
      </c>
      <c r="J28" s="27">
        <f t="shared" si="81"/>
        <v>0</v>
      </c>
      <c r="K28" s="27">
        <f t="shared" si="81"/>
        <v>0</v>
      </c>
      <c r="L28" s="27">
        <f t="shared" si="81"/>
        <v>0</v>
      </c>
      <c r="M28" s="27">
        <f t="shared" si="81"/>
        <v>0</v>
      </c>
      <c r="N28" s="27">
        <f t="shared" si="81"/>
        <v>0</v>
      </c>
      <c r="O28" s="27">
        <f t="shared" si="81"/>
        <v>0</v>
      </c>
      <c r="P28" s="25">
        <v>631</v>
      </c>
      <c r="Q28" s="26" t="s">
        <v>24</v>
      </c>
      <c r="R28" s="27">
        <f t="shared" ref="R28:AL28" si="82">SUM(R26:R27)</f>
        <v>0</v>
      </c>
      <c r="S28" s="27">
        <f t="shared" si="82"/>
        <v>0</v>
      </c>
      <c r="T28" s="27">
        <f t="shared" si="82"/>
        <v>0</v>
      </c>
      <c r="U28" s="27">
        <f t="shared" si="82"/>
        <v>0</v>
      </c>
      <c r="V28" s="27">
        <f t="shared" si="82"/>
        <v>0</v>
      </c>
      <c r="W28" s="27">
        <f t="shared" si="82"/>
        <v>0</v>
      </c>
      <c r="X28" s="27">
        <f t="shared" si="82"/>
        <v>0</v>
      </c>
      <c r="Y28" s="27">
        <f t="shared" si="82"/>
        <v>0</v>
      </c>
      <c r="Z28" s="27">
        <f t="shared" si="82"/>
        <v>0</v>
      </c>
      <c r="AA28" s="27">
        <f t="shared" si="82"/>
        <v>0</v>
      </c>
      <c r="AB28" s="27">
        <f t="shared" si="82"/>
        <v>0</v>
      </c>
      <c r="AC28" s="27">
        <f t="shared" si="82"/>
        <v>0</v>
      </c>
      <c r="AD28" s="25">
        <v>631</v>
      </c>
      <c r="AE28" s="26" t="s">
        <v>24</v>
      </c>
      <c r="AF28" s="27">
        <f t="shared" si="82"/>
        <v>0</v>
      </c>
      <c r="AG28" s="27">
        <f t="shared" si="82"/>
        <v>0</v>
      </c>
      <c r="AH28" s="27">
        <f t="shared" si="82"/>
        <v>0</v>
      </c>
      <c r="AI28" s="27">
        <f t="shared" si="82"/>
        <v>0</v>
      </c>
      <c r="AJ28" s="27">
        <f t="shared" si="82"/>
        <v>0</v>
      </c>
      <c r="AK28" s="27">
        <f t="shared" si="82"/>
        <v>0</v>
      </c>
      <c r="AL28" s="27">
        <f t="shared" si="82"/>
        <v>0</v>
      </c>
      <c r="AM28" s="27">
        <f t="shared" si="81"/>
        <v>0</v>
      </c>
      <c r="AN28" s="27">
        <f t="shared" si="81"/>
        <v>0</v>
      </c>
      <c r="AO28" s="27">
        <f t="shared" si="81"/>
        <v>0</v>
      </c>
      <c r="AP28" s="27">
        <f t="shared" si="81"/>
        <v>0</v>
      </c>
      <c r="AQ28" s="27">
        <f t="shared" si="81"/>
        <v>0</v>
      </c>
      <c r="AR28" s="25">
        <v>631</v>
      </c>
      <c r="AS28" s="26" t="s">
        <v>24</v>
      </c>
      <c r="AT28" s="27">
        <f t="shared" si="81"/>
        <v>0</v>
      </c>
      <c r="AU28" s="27">
        <f t="shared" si="81"/>
        <v>0</v>
      </c>
      <c r="AV28" s="27">
        <f t="shared" si="81"/>
        <v>0</v>
      </c>
      <c r="AW28" s="27">
        <f t="shared" si="81"/>
        <v>0</v>
      </c>
      <c r="AX28" s="27">
        <f t="shared" si="81"/>
        <v>1</v>
      </c>
      <c r="AY28" s="27">
        <f>SUM(AY26:AY27)</f>
        <v>1</v>
      </c>
      <c r="AZ28" s="27">
        <f t="shared" ref="AZ28:BA28" si="83">SUM(AZ26:AZ27)</f>
        <v>0</v>
      </c>
      <c r="BA28" s="27">
        <f t="shared" si="83"/>
        <v>0</v>
      </c>
      <c r="BB28" s="27">
        <f>SUM(BB26:BB27)</f>
        <v>0</v>
      </c>
      <c r="BC28" s="27">
        <f t="shared" ref="BC28:BD28" si="84">SUM(BC26:BC27)</f>
        <v>0</v>
      </c>
      <c r="BD28" s="27">
        <f t="shared" si="84"/>
        <v>20</v>
      </c>
      <c r="BE28" s="27">
        <f>SUM(BE26:BE27)</f>
        <v>20</v>
      </c>
      <c r="BF28" s="25">
        <v>631</v>
      </c>
      <c r="BG28" s="26" t="s">
        <v>24</v>
      </c>
      <c r="BH28" s="27">
        <f t="shared" ref="BH28:BO28" si="85">SUM(BH26:BH27)</f>
        <v>0</v>
      </c>
      <c r="BI28" s="27">
        <f t="shared" si="85"/>
        <v>0</v>
      </c>
      <c r="BJ28" s="27">
        <f>SUM(BJ26:BJ27)</f>
        <v>0</v>
      </c>
      <c r="BK28" s="27">
        <f t="shared" si="85"/>
        <v>0</v>
      </c>
      <c r="BL28" s="27">
        <f t="shared" si="85"/>
        <v>0</v>
      </c>
      <c r="BM28" s="27">
        <f t="shared" si="85"/>
        <v>0</v>
      </c>
      <c r="BN28" s="27">
        <f t="shared" si="85"/>
        <v>7903</v>
      </c>
      <c r="BO28" s="27">
        <f t="shared" si="85"/>
        <v>7903</v>
      </c>
      <c r="BP28" s="27">
        <f>SUM(BP26:BP27)</f>
        <v>0</v>
      </c>
      <c r="BQ28" s="27">
        <f t="shared" ref="BQ28:BR28" si="86">SUM(BQ26:BQ27)</f>
        <v>2300</v>
      </c>
      <c r="BR28" s="27">
        <f t="shared" si="86"/>
        <v>2300</v>
      </c>
      <c r="BS28" s="27">
        <f>SUM(BS26:BS27)</f>
        <v>0</v>
      </c>
      <c r="BT28" s="25">
        <v>631</v>
      </c>
      <c r="BU28" s="26" t="s">
        <v>24</v>
      </c>
      <c r="BV28" s="27">
        <f t="shared" ref="BV28:BW28" si="87">SUM(BV26:BV27)</f>
        <v>0</v>
      </c>
      <c r="BW28" s="27">
        <f t="shared" si="87"/>
        <v>0</v>
      </c>
      <c r="BX28" s="27">
        <f>SUM(BX26:BX27)</f>
        <v>0</v>
      </c>
      <c r="BY28" s="27">
        <f t="shared" ref="BY28:BZ28" si="88">SUM(BY26:BY27)</f>
        <v>0</v>
      </c>
      <c r="BZ28" s="27">
        <f t="shared" si="88"/>
        <v>0</v>
      </c>
      <c r="CA28" s="27">
        <f>SUM(CA26:CA27)</f>
        <v>0</v>
      </c>
      <c r="CB28" s="27">
        <f t="shared" ref="CB28:CC28" si="89">SUM(CB26:CB27)</f>
        <v>0</v>
      </c>
      <c r="CC28" s="27">
        <f t="shared" si="89"/>
        <v>0</v>
      </c>
      <c r="CD28" s="27">
        <f>SUM(CD26:CD27)</f>
        <v>0</v>
      </c>
      <c r="CE28" s="27">
        <f t="shared" ref="CE28:CF28" si="90">SUM(CE26:CE27)</f>
        <v>0</v>
      </c>
      <c r="CF28" s="27">
        <f t="shared" si="90"/>
        <v>0</v>
      </c>
      <c r="CG28" s="27">
        <f>SUM(CG26:CG27)</f>
        <v>0</v>
      </c>
    </row>
    <row r="29" spans="1:85" x14ac:dyDescent="0.25">
      <c r="A29" s="5" t="s">
        <v>25</v>
      </c>
      <c r="B29" s="6" t="s">
        <v>26</v>
      </c>
      <c r="C29" s="28">
        <v>1800</v>
      </c>
      <c r="D29" s="28">
        <v>1309</v>
      </c>
      <c r="E29" s="10">
        <f t="shared" ref="E29:E35" si="91">SUM(D29-C29)</f>
        <v>-491</v>
      </c>
      <c r="F29" s="28">
        <v>2700</v>
      </c>
      <c r="G29" s="28">
        <v>2548</v>
      </c>
      <c r="H29" s="10">
        <f t="shared" ref="H29:H35" si="92">SUM(G29-F29)</f>
        <v>-152</v>
      </c>
      <c r="I29" s="320">
        <f t="shared" ref="I29:I35" si="93">SUM(D29+G29)</f>
        <v>3857</v>
      </c>
      <c r="J29" s="28"/>
      <c r="K29" s="28"/>
      <c r="L29" s="10">
        <f t="shared" ref="L29:L35" si="94">SUM(K29-J29)</f>
        <v>0</v>
      </c>
      <c r="M29" s="28"/>
      <c r="N29" s="28"/>
      <c r="O29" s="10">
        <f t="shared" ref="O29:O35" si="95">SUM(N29-M29)</f>
        <v>0</v>
      </c>
      <c r="P29" s="5" t="s">
        <v>25</v>
      </c>
      <c r="Q29" s="6" t="s">
        <v>26</v>
      </c>
      <c r="R29" s="28"/>
      <c r="S29" s="28"/>
      <c r="T29" s="10">
        <f t="shared" ref="T29:T35" si="96">SUM(S29-R29)</f>
        <v>0</v>
      </c>
      <c r="U29" s="28"/>
      <c r="V29" s="28"/>
      <c r="W29" s="10">
        <f t="shared" ref="W29:W35" si="97">SUM(V29-U29)</f>
        <v>0</v>
      </c>
      <c r="X29" s="28"/>
      <c r="Y29" s="28"/>
      <c r="Z29" s="10">
        <f t="shared" ref="Z29:Z35" si="98">SUM(Y29-X29)</f>
        <v>0</v>
      </c>
      <c r="AA29" s="28"/>
      <c r="AB29" s="28"/>
      <c r="AC29" s="10">
        <f t="shared" ref="AC29:AC35" si="99">SUM(AB29-AA29)</f>
        <v>0</v>
      </c>
      <c r="AD29" s="5" t="s">
        <v>25</v>
      </c>
      <c r="AE29" s="6" t="s">
        <v>26</v>
      </c>
      <c r="AF29" s="28"/>
      <c r="AG29" s="28"/>
      <c r="AH29" s="10">
        <f t="shared" ref="AH29:AH35" si="100">SUM(AG29-AF29)</f>
        <v>0</v>
      </c>
      <c r="AI29" s="28"/>
      <c r="AJ29" s="28"/>
      <c r="AK29" s="10">
        <f t="shared" ref="AK29:AK35" si="101">SUM(AJ29-AI29)</f>
        <v>0</v>
      </c>
      <c r="AL29" s="28"/>
      <c r="AM29" s="28"/>
      <c r="AN29" s="10">
        <f t="shared" ref="AN29:AN35" si="102">SUM(AM29-AL29)</f>
        <v>0</v>
      </c>
      <c r="AO29" s="28"/>
      <c r="AP29" s="28"/>
      <c r="AQ29" s="10">
        <f t="shared" ref="AQ29:AQ35" si="103">SUM(AP29-AO29)</f>
        <v>0</v>
      </c>
      <c r="AR29" s="5" t="s">
        <v>25</v>
      </c>
      <c r="AS29" s="6" t="s">
        <v>26</v>
      </c>
      <c r="AT29" s="28"/>
      <c r="AU29" s="28"/>
      <c r="AV29" s="10">
        <f t="shared" ref="AV29:AV35" si="104">SUM(AU29-AT29)</f>
        <v>0</v>
      </c>
      <c r="AW29" s="28">
        <v>1000</v>
      </c>
      <c r="AX29" s="28">
        <v>624</v>
      </c>
      <c r="AY29" s="10">
        <f t="shared" ref="AY29:AY35" si="105">SUM(AX29-AW29)</f>
        <v>-376</v>
      </c>
      <c r="AZ29" s="28"/>
      <c r="BA29" s="28"/>
      <c r="BB29" s="10">
        <f t="shared" ref="BB29:BB35" si="106">SUM(BA29-AZ29)</f>
        <v>0</v>
      </c>
      <c r="BC29" s="28">
        <v>1800</v>
      </c>
      <c r="BD29" s="28">
        <v>1665</v>
      </c>
      <c r="BE29" s="10">
        <f t="shared" ref="BE29:BE35" si="107">SUM(BD29-BC29)</f>
        <v>-135</v>
      </c>
      <c r="BF29" s="5" t="s">
        <v>25</v>
      </c>
      <c r="BG29" s="6" t="s">
        <v>26</v>
      </c>
      <c r="BH29" s="28"/>
      <c r="BI29" s="28"/>
      <c r="BJ29" s="10">
        <f t="shared" ref="BJ29:BJ35" si="108">SUM(BI29-BH29)</f>
        <v>0</v>
      </c>
      <c r="BK29" s="28"/>
      <c r="BL29" s="28"/>
      <c r="BM29" s="10">
        <f t="shared" ref="BM29:BM35" si="109">SUM(BL29-BK29)</f>
        <v>0</v>
      </c>
      <c r="BN29" s="28"/>
      <c r="BO29" s="28"/>
      <c r="BP29" s="10">
        <f t="shared" ref="BP29:BP35" si="110">SUM(BO29-BN29)</f>
        <v>0</v>
      </c>
      <c r="BQ29" s="28"/>
      <c r="BR29" s="28"/>
      <c r="BS29" s="10">
        <f t="shared" ref="BS29:BS35" si="111">SUM(BR29-BQ29)</f>
        <v>0</v>
      </c>
      <c r="BT29" s="5" t="s">
        <v>25</v>
      </c>
      <c r="BU29" s="6" t="s">
        <v>26</v>
      </c>
      <c r="BV29" s="28"/>
      <c r="BW29" s="28"/>
      <c r="BX29" s="10">
        <f t="shared" ref="BX29:BX35" si="112">SUM(BW29-BV29)</f>
        <v>0</v>
      </c>
      <c r="BY29" s="28"/>
      <c r="BZ29" s="28"/>
      <c r="CA29" s="10">
        <f t="shared" ref="CA29:CA35" si="113">SUM(BZ29-BY29)</f>
        <v>0</v>
      </c>
      <c r="CB29" s="28"/>
      <c r="CC29" s="28"/>
      <c r="CD29" s="10">
        <f t="shared" ref="CD29:CD35" si="114">SUM(CC29-CB29)</f>
        <v>0</v>
      </c>
      <c r="CE29" s="28"/>
      <c r="CF29" s="28"/>
      <c r="CG29" s="10">
        <f t="shared" ref="CG29:CG35" si="115">SUM(CF29-CE29)</f>
        <v>0</v>
      </c>
    </row>
    <row r="30" spans="1:85" x14ac:dyDescent="0.25">
      <c r="A30" s="8" t="s">
        <v>27</v>
      </c>
      <c r="B30" s="9" t="s">
        <v>28</v>
      </c>
      <c r="C30" s="10">
        <v>4800</v>
      </c>
      <c r="D30" s="10">
        <v>1954</v>
      </c>
      <c r="E30" s="10">
        <f t="shared" si="91"/>
        <v>-2846</v>
      </c>
      <c r="F30" s="10">
        <v>7200</v>
      </c>
      <c r="G30" s="10">
        <v>4849</v>
      </c>
      <c r="H30" s="10">
        <f t="shared" si="92"/>
        <v>-2351</v>
      </c>
      <c r="I30" s="320">
        <f t="shared" si="93"/>
        <v>6803</v>
      </c>
      <c r="J30" s="10"/>
      <c r="K30" s="10"/>
      <c r="L30" s="10">
        <f t="shared" si="94"/>
        <v>0</v>
      </c>
      <c r="M30" s="10"/>
      <c r="N30" s="10"/>
      <c r="O30" s="10">
        <f t="shared" si="95"/>
        <v>0</v>
      </c>
      <c r="P30" s="8" t="s">
        <v>27</v>
      </c>
      <c r="Q30" s="9" t="s">
        <v>28</v>
      </c>
      <c r="R30" s="10"/>
      <c r="S30" s="10"/>
      <c r="T30" s="10">
        <f t="shared" si="96"/>
        <v>0</v>
      </c>
      <c r="U30" s="10"/>
      <c r="V30" s="10"/>
      <c r="W30" s="10">
        <f t="shared" si="97"/>
        <v>0</v>
      </c>
      <c r="X30" s="10"/>
      <c r="Y30" s="10"/>
      <c r="Z30" s="10">
        <f t="shared" si="98"/>
        <v>0</v>
      </c>
      <c r="AA30" s="10"/>
      <c r="AB30" s="10"/>
      <c r="AC30" s="10">
        <f t="shared" si="99"/>
        <v>0</v>
      </c>
      <c r="AD30" s="8" t="s">
        <v>27</v>
      </c>
      <c r="AE30" s="9" t="s">
        <v>28</v>
      </c>
      <c r="AF30" s="10"/>
      <c r="AG30" s="10"/>
      <c r="AH30" s="10">
        <f t="shared" si="100"/>
        <v>0</v>
      </c>
      <c r="AI30" s="10"/>
      <c r="AJ30" s="10"/>
      <c r="AK30" s="10">
        <f t="shared" si="101"/>
        <v>0</v>
      </c>
      <c r="AL30" s="10"/>
      <c r="AM30" s="10"/>
      <c r="AN30" s="10">
        <f t="shared" si="102"/>
        <v>0</v>
      </c>
      <c r="AO30" s="10"/>
      <c r="AP30" s="10"/>
      <c r="AQ30" s="10">
        <f t="shared" si="103"/>
        <v>0</v>
      </c>
      <c r="AR30" s="8" t="s">
        <v>27</v>
      </c>
      <c r="AS30" s="9" t="s">
        <v>28</v>
      </c>
      <c r="AT30" s="10"/>
      <c r="AU30" s="10"/>
      <c r="AV30" s="10">
        <f t="shared" si="104"/>
        <v>0</v>
      </c>
      <c r="AW30" s="10">
        <v>1300</v>
      </c>
      <c r="AX30" s="10">
        <v>1372</v>
      </c>
      <c r="AY30" s="10">
        <f t="shared" si="105"/>
        <v>72</v>
      </c>
      <c r="AZ30" s="10"/>
      <c r="BA30" s="10"/>
      <c r="BB30" s="10">
        <f t="shared" si="106"/>
        <v>0</v>
      </c>
      <c r="BC30" s="10">
        <v>2000</v>
      </c>
      <c r="BD30" s="10">
        <v>148</v>
      </c>
      <c r="BE30" s="10">
        <f t="shared" si="107"/>
        <v>-1852</v>
      </c>
      <c r="BF30" s="8" t="s">
        <v>27</v>
      </c>
      <c r="BG30" s="9" t="s">
        <v>28</v>
      </c>
      <c r="BH30" s="10">
        <v>350</v>
      </c>
      <c r="BI30" s="10">
        <v>273</v>
      </c>
      <c r="BJ30" s="10">
        <f t="shared" si="108"/>
        <v>-77</v>
      </c>
      <c r="BK30" s="10">
        <v>1500</v>
      </c>
      <c r="BL30" s="10">
        <v>1500</v>
      </c>
      <c r="BM30" s="10">
        <f t="shared" si="109"/>
        <v>0</v>
      </c>
      <c r="BN30" s="10"/>
      <c r="BO30" s="10"/>
      <c r="BP30" s="10">
        <f t="shared" si="110"/>
        <v>0</v>
      </c>
      <c r="BQ30" s="10"/>
      <c r="BR30" s="10"/>
      <c r="BS30" s="10">
        <f t="shared" si="111"/>
        <v>0</v>
      </c>
      <c r="BT30" s="8" t="s">
        <v>27</v>
      </c>
      <c r="BU30" s="9" t="s">
        <v>28</v>
      </c>
      <c r="BV30" s="10"/>
      <c r="BW30" s="10"/>
      <c r="BX30" s="10">
        <f t="shared" si="112"/>
        <v>0</v>
      </c>
      <c r="BY30" s="10"/>
      <c r="BZ30" s="10"/>
      <c r="CA30" s="10">
        <f t="shared" si="113"/>
        <v>0</v>
      </c>
      <c r="CB30" s="10"/>
      <c r="CC30" s="10"/>
      <c r="CD30" s="10">
        <f t="shared" si="114"/>
        <v>0</v>
      </c>
      <c r="CE30" s="10"/>
      <c r="CF30" s="10"/>
      <c r="CG30" s="10">
        <f t="shared" si="115"/>
        <v>0</v>
      </c>
    </row>
    <row r="31" spans="1:85" x14ac:dyDescent="0.25">
      <c r="A31" s="8" t="s">
        <v>29</v>
      </c>
      <c r="B31" s="9" t="s">
        <v>30</v>
      </c>
      <c r="C31" s="10">
        <v>0</v>
      </c>
      <c r="D31" s="10">
        <v>0</v>
      </c>
      <c r="E31" s="10">
        <f t="shared" si="91"/>
        <v>0</v>
      </c>
      <c r="F31" s="10">
        <v>0</v>
      </c>
      <c r="G31" s="10">
        <v>0</v>
      </c>
      <c r="H31" s="10">
        <f t="shared" si="92"/>
        <v>0</v>
      </c>
      <c r="I31" s="320">
        <f t="shared" si="93"/>
        <v>0</v>
      </c>
      <c r="J31" s="10"/>
      <c r="K31" s="10"/>
      <c r="L31" s="10">
        <f t="shared" si="94"/>
        <v>0</v>
      </c>
      <c r="M31" s="10"/>
      <c r="N31" s="10"/>
      <c r="O31" s="10">
        <f t="shared" si="95"/>
        <v>0</v>
      </c>
      <c r="P31" s="8" t="s">
        <v>29</v>
      </c>
      <c r="Q31" s="9" t="s">
        <v>30</v>
      </c>
      <c r="R31" s="10"/>
      <c r="S31" s="10"/>
      <c r="T31" s="10">
        <f t="shared" si="96"/>
        <v>0</v>
      </c>
      <c r="U31" s="10"/>
      <c r="V31" s="10"/>
      <c r="W31" s="10">
        <f t="shared" si="97"/>
        <v>0</v>
      </c>
      <c r="X31" s="10"/>
      <c r="Y31" s="10"/>
      <c r="Z31" s="10">
        <f t="shared" si="98"/>
        <v>0</v>
      </c>
      <c r="AA31" s="10"/>
      <c r="AB31" s="10"/>
      <c r="AC31" s="10">
        <f t="shared" si="99"/>
        <v>0</v>
      </c>
      <c r="AD31" s="8" t="s">
        <v>29</v>
      </c>
      <c r="AE31" s="9" t="s">
        <v>30</v>
      </c>
      <c r="AF31" s="10"/>
      <c r="AG31" s="10"/>
      <c r="AH31" s="10">
        <f t="shared" si="100"/>
        <v>0</v>
      </c>
      <c r="AI31" s="10"/>
      <c r="AJ31" s="10"/>
      <c r="AK31" s="10">
        <f t="shared" si="101"/>
        <v>0</v>
      </c>
      <c r="AL31" s="10"/>
      <c r="AM31" s="10"/>
      <c r="AN31" s="10">
        <f t="shared" si="102"/>
        <v>0</v>
      </c>
      <c r="AO31" s="10"/>
      <c r="AP31" s="10"/>
      <c r="AQ31" s="10">
        <f t="shared" si="103"/>
        <v>0</v>
      </c>
      <c r="AR31" s="8" t="s">
        <v>29</v>
      </c>
      <c r="AS31" s="9" t="s">
        <v>30</v>
      </c>
      <c r="AT31" s="10"/>
      <c r="AU31" s="10"/>
      <c r="AV31" s="10">
        <f t="shared" si="104"/>
        <v>0</v>
      </c>
      <c r="AW31" s="10"/>
      <c r="AX31" s="10"/>
      <c r="AY31" s="10">
        <f t="shared" si="105"/>
        <v>0</v>
      </c>
      <c r="AZ31" s="10"/>
      <c r="BA31" s="10"/>
      <c r="BB31" s="10">
        <f t="shared" si="106"/>
        <v>0</v>
      </c>
      <c r="BC31" s="10"/>
      <c r="BD31" s="10"/>
      <c r="BE31" s="10">
        <f t="shared" si="107"/>
        <v>0</v>
      </c>
      <c r="BF31" s="8" t="s">
        <v>29</v>
      </c>
      <c r="BG31" s="9" t="s">
        <v>30</v>
      </c>
      <c r="BH31" s="10"/>
      <c r="BI31" s="10"/>
      <c r="BJ31" s="10">
        <f t="shared" si="108"/>
        <v>0</v>
      </c>
      <c r="BK31" s="10"/>
      <c r="BL31" s="10"/>
      <c r="BM31" s="10">
        <f t="shared" si="109"/>
        <v>0</v>
      </c>
      <c r="BN31" s="10"/>
      <c r="BO31" s="10"/>
      <c r="BP31" s="10">
        <f t="shared" si="110"/>
        <v>0</v>
      </c>
      <c r="BQ31" s="10"/>
      <c r="BR31" s="10"/>
      <c r="BS31" s="10">
        <f t="shared" si="111"/>
        <v>0</v>
      </c>
      <c r="BT31" s="8" t="s">
        <v>29</v>
      </c>
      <c r="BU31" s="9" t="s">
        <v>30</v>
      </c>
      <c r="BV31" s="10"/>
      <c r="BW31" s="10"/>
      <c r="BX31" s="10">
        <f t="shared" si="112"/>
        <v>0</v>
      </c>
      <c r="BY31" s="10"/>
      <c r="BZ31" s="10"/>
      <c r="CA31" s="10">
        <f t="shared" si="113"/>
        <v>0</v>
      </c>
      <c r="CB31" s="10"/>
      <c r="CC31" s="10"/>
      <c r="CD31" s="10">
        <f t="shared" si="114"/>
        <v>0</v>
      </c>
      <c r="CE31" s="10"/>
      <c r="CF31" s="10"/>
      <c r="CG31" s="10">
        <f t="shared" si="115"/>
        <v>0</v>
      </c>
    </row>
    <row r="32" spans="1:85" x14ac:dyDescent="0.25">
      <c r="A32" s="8">
        <v>632002</v>
      </c>
      <c r="B32" s="9" t="s">
        <v>31</v>
      </c>
      <c r="C32" s="10">
        <v>120</v>
      </c>
      <c r="D32" s="10">
        <v>17</v>
      </c>
      <c r="E32" s="10">
        <f t="shared" si="91"/>
        <v>-103</v>
      </c>
      <c r="F32" s="10">
        <v>180</v>
      </c>
      <c r="G32" s="10">
        <v>125</v>
      </c>
      <c r="H32" s="10">
        <f t="shared" si="92"/>
        <v>-55</v>
      </c>
      <c r="I32" s="320">
        <f t="shared" si="93"/>
        <v>142</v>
      </c>
      <c r="J32" s="10"/>
      <c r="K32" s="10">
        <v>42</v>
      </c>
      <c r="L32" s="10">
        <f t="shared" si="94"/>
        <v>42</v>
      </c>
      <c r="M32" s="10"/>
      <c r="N32" s="10">
        <v>63</v>
      </c>
      <c r="O32" s="10">
        <f t="shared" si="95"/>
        <v>63</v>
      </c>
      <c r="P32" s="8">
        <v>632002</v>
      </c>
      <c r="Q32" s="9" t="s">
        <v>31</v>
      </c>
      <c r="R32" s="10"/>
      <c r="S32" s="10"/>
      <c r="T32" s="10">
        <f t="shared" si="96"/>
        <v>0</v>
      </c>
      <c r="U32" s="10"/>
      <c r="V32" s="10"/>
      <c r="W32" s="10">
        <f t="shared" si="97"/>
        <v>0</v>
      </c>
      <c r="X32" s="10"/>
      <c r="Y32" s="10"/>
      <c r="Z32" s="10">
        <f t="shared" si="98"/>
        <v>0</v>
      </c>
      <c r="AA32" s="10"/>
      <c r="AB32" s="10"/>
      <c r="AC32" s="10">
        <f t="shared" si="99"/>
        <v>0</v>
      </c>
      <c r="AD32" s="8">
        <v>632002</v>
      </c>
      <c r="AE32" s="9" t="s">
        <v>31</v>
      </c>
      <c r="AF32" s="10"/>
      <c r="AG32" s="10"/>
      <c r="AH32" s="10">
        <f t="shared" si="100"/>
        <v>0</v>
      </c>
      <c r="AI32" s="10"/>
      <c r="AJ32" s="10"/>
      <c r="AK32" s="10">
        <f t="shared" si="101"/>
        <v>0</v>
      </c>
      <c r="AL32" s="10"/>
      <c r="AM32" s="10"/>
      <c r="AN32" s="10">
        <f t="shared" si="102"/>
        <v>0</v>
      </c>
      <c r="AO32" s="10"/>
      <c r="AP32" s="10"/>
      <c r="AQ32" s="10">
        <f t="shared" si="103"/>
        <v>0</v>
      </c>
      <c r="AR32" s="8">
        <v>632002</v>
      </c>
      <c r="AS32" s="9" t="s">
        <v>31</v>
      </c>
      <c r="AT32" s="10"/>
      <c r="AU32" s="10"/>
      <c r="AV32" s="10">
        <f t="shared" si="104"/>
        <v>0</v>
      </c>
      <c r="AW32" s="10">
        <v>50</v>
      </c>
      <c r="AX32" s="10">
        <v>54</v>
      </c>
      <c r="AY32" s="10">
        <f t="shared" si="105"/>
        <v>4</v>
      </c>
      <c r="AZ32" s="10"/>
      <c r="BA32" s="10"/>
      <c r="BB32" s="10">
        <f t="shared" si="106"/>
        <v>0</v>
      </c>
      <c r="BC32" s="10">
        <v>100</v>
      </c>
      <c r="BD32" s="10">
        <v>143</v>
      </c>
      <c r="BE32" s="10">
        <f t="shared" si="107"/>
        <v>43</v>
      </c>
      <c r="BF32" s="8">
        <v>632002</v>
      </c>
      <c r="BG32" s="9" t="s">
        <v>31</v>
      </c>
      <c r="BH32" s="10"/>
      <c r="BI32" s="10"/>
      <c r="BJ32" s="10">
        <f t="shared" si="108"/>
        <v>0</v>
      </c>
      <c r="BK32" s="10"/>
      <c r="BL32" s="10"/>
      <c r="BM32" s="10">
        <f t="shared" si="109"/>
        <v>0</v>
      </c>
      <c r="BN32" s="10"/>
      <c r="BO32" s="10"/>
      <c r="BP32" s="10">
        <f t="shared" si="110"/>
        <v>0</v>
      </c>
      <c r="BQ32" s="10"/>
      <c r="BR32" s="10"/>
      <c r="BS32" s="10">
        <f t="shared" si="111"/>
        <v>0</v>
      </c>
      <c r="BT32" s="8">
        <v>632002</v>
      </c>
      <c r="BU32" s="9" t="s">
        <v>31</v>
      </c>
      <c r="BV32" s="10"/>
      <c r="BW32" s="10"/>
      <c r="BX32" s="10">
        <f t="shared" si="112"/>
        <v>0</v>
      </c>
      <c r="BY32" s="10"/>
      <c r="BZ32" s="10"/>
      <c r="CA32" s="10">
        <f t="shared" si="113"/>
        <v>0</v>
      </c>
      <c r="CB32" s="10"/>
      <c r="CC32" s="10"/>
      <c r="CD32" s="10">
        <f t="shared" si="114"/>
        <v>0</v>
      </c>
      <c r="CE32" s="10"/>
      <c r="CF32" s="10"/>
      <c r="CG32" s="10">
        <f t="shared" si="115"/>
        <v>0</v>
      </c>
    </row>
    <row r="33" spans="1:85" x14ac:dyDescent="0.25">
      <c r="A33" s="11">
        <v>632003</v>
      </c>
      <c r="B33" s="12" t="s">
        <v>32</v>
      </c>
      <c r="C33" s="10">
        <v>100</v>
      </c>
      <c r="D33" s="10">
        <v>92</v>
      </c>
      <c r="E33" s="10">
        <f t="shared" si="91"/>
        <v>-8</v>
      </c>
      <c r="F33" s="10">
        <v>150</v>
      </c>
      <c r="G33" s="10">
        <v>158</v>
      </c>
      <c r="H33" s="10">
        <f t="shared" si="92"/>
        <v>8</v>
      </c>
      <c r="I33" s="320">
        <f t="shared" si="93"/>
        <v>250</v>
      </c>
      <c r="J33" s="10"/>
      <c r="K33" s="10"/>
      <c r="L33" s="10">
        <f t="shared" si="94"/>
        <v>0</v>
      </c>
      <c r="M33" s="10"/>
      <c r="N33" s="10"/>
      <c r="O33" s="10">
        <f t="shared" si="95"/>
        <v>0</v>
      </c>
      <c r="P33" s="11">
        <v>632003</v>
      </c>
      <c r="Q33" s="12" t="s">
        <v>32</v>
      </c>
      <c r="R33" s="10"/>
      <c r="S33" s="10"/>
      <c r="T33" s="10">
        <f t="shared" si="96"/>
        <v>0</v>
      </c>
      <c r="U33" s="10"/>
      <c r="V33" s="10"/>
      <c r="W33" s="10">
        <f t="shared" si="97"/>
        <v>0</v>
      </c>
      <c r="X33" s="10"/>
      <c r="Y33" s="10"/>
      <c r="Z33" s="10">
        <f t="shared" si="98"/>
        <v>0</v>
      </c>
      <c r="AA33" s="10"/>
      <c r="AB33" s="10"/>
      <c r="AC33" s="10">
        <f t="shared" si="99"/>
        <v>0</v>
      </c>
      <c r="AD33" s="11">
        <v>632003</v>
      </c>
      <c r="AE33" s="12" t="s">
        <v>32</v>
      </c>
      <c r="AF33" s="10"/>
      <c r="AG33" s="10"/>
      <c r="AH33" s="10">
        <f t="shared" si="100"/>
        <v>0</v>
      </c>
      <c r="AI33" s="10"/>
      <c r="AJ33" s="10"/>
      <c r="AK33" s="10">
        <f t="shared" si="101"/>
        <v>0</v>
      </c>
      <c r="AL33" s="10"/>
      <c r="AM33" s="10"/>
      <c r="AN33" s="10">
        <f t="shared" si="102"/>
        <v>0</v>
      </c>
      <c r="AO33" s="10"/>
      <c r="AP33" s="10"/>
      <c r="AQ33" s="10">
        <f t="shared" si="103"/>
        <v>0</v>
      </c>
      <c r="AR33" s="11">
        <v>632003</v>
      </c>
      <c r="AS33" s="12" t="s">
        <v>32</v>
      </c>
      <c r="AT33" s="10"/>
      <c r="AU33" s="10"/>
      <c r="AV33" s="10">
        <f t="shared" si="104"/>
        <v>0</v>
      </c>
      <c r="AW33" s="10"/>
      <c r="AX33" s="10">
        <v>4</v>
      </c>
      <c r="AY33" s="10">
        <f t="shared" si="105"/>
        <v>4</v>
      </c>
      <c r="AZ33" s="10"/>
      <c r="BA33" s="10"/>
      <c r="BB33" s="10">
        <f t="shared" si="106"/>
        <v>0</v>
      </c>
      <c r="BC33" s="10"/>
      <c r="BD33" s="10">
        <v>3</v>
      </c>
      <c r="BE33" s="10">
        <f t="shared" si="107"/>
        <v>3</v>
      </c>
      <c r="BF33" s="11">
        <v>632003</v>
      </c>
      <c r="BG33" s="12" t="s">
        <v>32</v>
      </c>
      <c r="BH33" s="10"/>
      <c r="BI33" s="10"/>
      <c r="BJ33" s="10">
        <f t="shared" si="108"/>
        <v>0</v>
      </c>
      <c r="BK33" s="10"/>
      <c r="BL33" s="10"/>
      <c r="BM33" s="10">
        <f t="shared" si="109"/>
        <v>0</v>
      </c>
      <c r="BN33" s="10">
        <v>100</v>
      </c>
      <c r="BO33" s="10">
        <v>100</v>
      </c>
      <c r="BP33" s="10">
        <f t="shared" si="110"/>
        <v>0</v>
      </c>
      <c r="BQ33" s="10">
        <v>5</v>
      </c>
      <c r="BR33" s="10">
        <v>5</v>
      </c>
      <c r="BS33" s="10">
        <f t="shared" si="111"/>
        <v>0</v>
      </c>
      <c r="BT33" s="11">
        <v>632003</v>
      </c>
      <c r="BU33" s="12" t="s">
        <v>32</v>
      </c>
      <c r="BV33" s="10"/>
      <c r="BW33" s="10"/>
      <c r="BX33" s="10">
        <f t="shared" si="112"/>
        <v>0</v>
      </c>
      <c r="BY33" s="10"/>
      <c r="BZ33" s="10"/>
      <c r="CA33" s="10">
        <f t="shared" si="113"/>
        <v>0</v>
      </c>
      <c r="CB33" s="10"/>
      <c r="CC33" s="10"/>
      <c r="CD33" s="10">
        <f t="shared" si="114"/>
        <v>0</v>
      </c>
      <c r="CE33" s="10"/>
      <c r="CF33" s="10"/>
      <c r="CG33" s="10">
        <f t="shared" si="115"/>
        <v>0</v>
      </c>
    </row>
    <row r="34" spans="1:85" x14ac:dyDescent="0.25">
      <c r="A34" s="11">
        <v>632004</v>
      </c>
      <c r="B34" s="12" t="s">
        <v>33</v>
      </c>
      <c r="C34" s="10">
        <v>0</v>
      </c>
      <c r="D34" s="10">
        <v>19</v>
      </c>
      <c r="E34" s="10">
        <f t="shared" si="91"/>
        <v>19</v>
      </c>
      <c r="F34" s="10">
        <v>0</v>
      </c>
      <c r="G34" s="10">
        <v>0</v>
      </c>
      <c r="H34" s="10">
        <f t="shared" si="92"/>
        <v>0</v>
      </c>
      <c r="I34" s="320">
        <f t="shared" si="93"/>
        <v>19</v>
      </c>
      <c r="J34" s="10"/>
      <c r="K34" s="10"/>
      <c r="L34" s="10">
        <f t="shared" si="94"/>
        <v>0</v>
      </c>
      <c r="M34" s="10"/>
      <c r="N34" s="10"/>
      <c r="O34" s="10">
        <f t="shared" si="95"/>
        <v>0</v>
      </c>
      <c r="P34" s="11">
        <v>632004</v>
      </c>
      <c r="Q34" s="12" t="s">
        <v>33</v>
      </c>
      <c r="R34" s="10"/>
      <c r="S34" s="10"/>
      <c r="T34" s="10">
        <f t="shared" si="96"/>
        <v>0</v>
      </c>
      <c r="U34" s="10"/>
      <c r="V34" s="10"/>
      <c r="W34" s="10">
        <f t="shared" si="97"/>
        <v>0</v>
      </c>
      <c r="X34" s="10"/>
      <c r="Y34" s="10"/>
      <c r="Z34" s="10">
        <f t="shared" si="98"/>
        <v>0</v>
      </c>
      <c r="AA34" s="10"/>
      <c r="AB34" s="10"/>
      <c r="AC34" s="10">
        <f t="shared" si="99"/>
        <v>0</v>
      </c>
      <c r="AD34" s="11">
        <v>632004</v>
      </c>
      <c r="AE34" s="12" t="s">
        <v>33</v>
      </c>
      <c r="AF34" s="10"/>
      <c r="AG34" s="10"/>
      <c r="AH34" s="10">
        <f t="shared" si="100"/>
        <v>0</v>
      </c>
      <c r="AI34" s="10"/>
      <c r="AJ34" s="10"/>
      <c r="AK34" s="10">
        <f t="shared" si="101"/>
        <v>0</v>
      </c>
      <c r="AL34" s="10"/>
      <c r="AM34" s="10"/>
      <c r="AN34" s="10">
        <f t="shared" si="102"/>
        <v>0</v>
      </c>
      <c r="AO34" s="10"/>
      <c r="AP34" s="10"/>
      <c r="AQ34" s="10">
        <f t="shared" si="103"/>
        <v>0</v>
      </c>
      <c r="AR34" s="11">
        <v>632004</v>
      </c>
      <c r="AS34" s="12" t="s">
        <v>33</v>
      </c>
      <c r="AT34" s="10"/>
      <c r="AU34" s="10"/>
      <c r="AV34" s="10">
        <f t="shared" si="104"/>
        <v>0</v>
      </c>
      <c r="AW34" s="10"/>
      <c r="AX34" s="10"/>
      <c r="AY34" s="10">
        <f t="shared" si="105"/>
        <v>0</v>
      </c>
      <c r="AZ34" s="10"/>
      <c r="BA34" s="10"/>
      <c r="BB34" s="10">
        <f t="shared" si="106"/>
        <v>0</v>
      </c>
      <c r="BC34" s="10"/>
      <c r="BD34" s="10"/>
      <c r="BE34" s="10">
        <f t="shared" si="107"/>
        <v>0</v>
      </c>
      <c r="BF34" s="11">
        <v>632004</v>
      </c>
      <c r="BG34" s="12" t="s">
        <v>33</v>
      </c>
      <c r="BH34" s="10"/>
      <c r="BI34" s="10"/>
      <c r="BJ34" s="10">
        <f t="shared" si="108"/>
        <v>0</v>
      </c>
      <c r="BK34" s="10"/>
      <c r="BL34" s="10"/>
      <c r="BM34" s="10">
        <f t="shared" si="109"/>
        <v>0</v>
      </c>
      <c r="BN34" s="10"/>
      <c r="BO34" s="10"/>
      <c r="BP34" s="10">
        <f t="shared" si="110"/>
        <v>0</v>
      </c>
      <c r="BQ34" s="10"/>
      <c r="BR34" s="10"/>
      <c r="BS34" s="10">
        <f t="shared" si="111"/>
        <v>0</v>
      </c>
      <c r="BT34" s="11">
        <v>632004</v>
      </c>
      <c r="BU34" s="12" t="s">
        <v>33</v>
      </c>
      <c r="BV34" s="10"/>
      <c r="BW34" s="10"/>
      <c r="BX34" s="10">
        <f t="shared" si="112"/>
        <v>0</v>
      </c>
      <c r="BY34" s="10"/>
      <c r="BZ34" s="10"/>
      <c r="CA34" s="10">
        <f t="shared" si="113"/>
        <v>0</v>
      </c>
      <c r="CB34" s="10"/>
      <c r="CC34" s="10"/>
      <c r="CD34" s="10">
        <f t="shared" si="114"/>
        <v>0</v>
      </c>
      <c r="CE34" s="10"/>
      <c r="CF34" s="10"/>
      <c r="CG34" s="10">
        <f t="shared" si="115"/>
        <v>0</v>
      </c>
    </row>
    <row r="35" spans="1:85" ht="15.75" thickBot="1" x14ac:dyDescent="0.3">
      <c r="A35" s="11">
        <v>632005</v>
      </c>
      <c r="B35" s="12" t="s">
        <v>34</v>
      </c>
      <c r="C35" s="10">
        <v>200</v>
      </c>
      <c r="D35" s="10">
        <v>88</v>
      </c>
      <c r="E35" s="10">
        <f t="shared" si="91"/>
        <v>-112</v>
      </c>
      <c r="F35" s="10">
        <v>300</v>
      </c>
      <c r="G35" s="10">
        <v>241</v>
      </c>
      <c r="H35" s="10">
        <f t="shared" si="92"/>
        <v>-59</v>
      </c>
      <c r="I35" s="320">
        <f t="shared" si="93"/>
        <v>329</v>
      </c>
      <c r="J35" s="10"/>
      <c r="K35" s="10">
        <v>8</v>
      </c>
      <c r="L35" s="10">
        <f t="shared" si="94"/>
        <v>8</v>
      </c>
      <c r="M35" s="10"/>
      <c r="N35" s="10">
        <v>12</v>
      </c>
      <c r="O35" s="10">
        <f t="shared" si="95"/>
        <v>12</v>
      </c>
      <c r="P35" s="11">
        <v>632005</v>
      </c>
      <c r="Q35" s="12" t="s">
        <v>34</v>
      </c>
      <c r="R35" s="10"/>
      <c r="S35" s="10"/>
      <c r="T35" s="10">
        <f t="shared" si="96"/>
        <v>0</v>
      </c>
      <c r="U35" s="10"/>
      <c r="V35" s="10"/>
      <c r="W35" s="10">
        <f t="shared" si="97"/>
        <v>0</v>
      </c>
      <c r="X35" s="10"/>
      <c r="Y35" s="10"/>
      <c r="Z35" s="10">
        <f t="shared" si="98"/>
        <v>0</v>
      </c>
      <c r="AA35" s="10"/>
      <c r="AB35" s="10"/>
      <c r="AC35" s="10">
        <f t="shared" si="99"/>
        <v>0</v>
      </c>
      <c r="AD35" s="11">
        <v>632005</v>
      </c>
      <c r="AE35" s="12" t="s">
        <v>34</v>
      </c>
      <c r="AF35" s="10"/>
      <c r="AG35" s="10"/>
      <c r="AH35" s="10">
        <f t="shared" si="100"/>
        <v>0</v>
      </c>
      <c r="AI35" s="10"/>
      <c r="AJ35" s="10"/>
      <c r="AK35" s="10">
        <f t="shared" si="101"/>
        <v>0</v>
      </c>
      <c r="AL35" s="10"/>
      <c r="AM35" s="10"/>
      <c r="AN35" s="10">
        <f t="shared" si="102"/>
        <v>0</v>
      </c>
      <c r="AO35" s="10"/>
      <c r="AP35" s="10"/>
      <c r="AQ35" s="10">
        <f t="shared" si="103"/>
        <v>0</v>
      </c>
      <c r="AR35" s="11">
        <v>632005</v>
      </c>
      <c r="AS35" s="12" t="s">
        <v>34</v>
      </c>
      <c r="AT35" s="10"/>
      <c r="AU35" s="10"/>
      <c r="AV35" s="10">
        <f t="shared" si="104"/>
        <v>0</v>
      </c>
      <c r="AW35" s="10">
        <v>50</v>
      </c>
      <c r="AX35" s="10">
        <v>3</v>
      </c>
      <c r="AY35" s="10">
        <f t="shared" si="105"/>
        <v>-47</v>
      </c>
      <c r="AZ35" s="10"/>
      <c r="BA35" s="10"/>
      <c r="BB35" s="10">
        <f t="shared" si="106"/>
        <v>0</v>
      </c>
      <c r="BC35" s="10">
        <v>500</v>
      </c>
      <c r="BD35" s="10">
        <v>492</v>
      </c>
      <c r="BE35" s="10">
        <f t="shared" si="107"/>
        <v>-8</v>
      </c>
      <c r="BF35" s="11">
        <v>632005</v>
      </c>
      <c r="BG35" s="12" t="s">
        <v>34</v>
      </c>
      <c r="BH35" s="10"/>
      <c r="BI35" s="10"/>
      <c r="BJ35" s="10">
        <f t="shared" si="108"/>
        <v>0</v>
      </c>
      <c r="BK35" s="10"/>
      <c r="BL35" s="10"/>
      <c r="BM35" s="10">
        <f t="shared" si="109"/>
        <v>0</v>
      </c>
      <c r="BN35" s="10"/>
      <c r="BO35" s="10"/>
      <c r="BP35" s="10">
        <f t="shared" si="110"/>
        <v>0</v>
      </c>
      <c r="BQ35" s="10"/>
      <c r="BR35" s="10"/>
      <c r="BS35" s="10">
        <f t="shared" si="111"/>
        <v>0</v>
      </c>
      <c r="BT35" s="11">
        <v>632005</v>
      </c>
      <c r="BU35" s="12" t="s">
        <v>34</v>
      </c>
      <c r="BV35" s="10"/>
      <c r="BW35" s="10"/>
      <c r="BX35" s="10">
        <f t="shared" si="112"/>
        <v>0</v>
      </c>
      <c r="BY35" s="10"/>
      <c r="BZ35" s="10"/>
      <c r="CA35" s="10">
        <f t="shared" si="113"/>
        <v>0</v>
      </c>
      <c r="CB35" s="10"/>
      <c r="CC35" s="10"/>
      <c r="CD35" s="10">
        <f t="shared" si="114"/>
        <v>0</v>
      </c>
      <c r="CE35" s="10"/>
      <c r="CF35" s="10"/>
      <c r="CG35" s="10">
        <f t="shared" si="115"/>
        <v>0</v>
      </c>
    </row>
    <row r="36" spans="1:85" ht="15.75" thickBot="1" x14ac:dyDescent="0.3">
      <c r="A36" s="25">
        <v>632</v>
      </c>
      <c r="B36" s="26" t="s">
        <v>35</v>
      </c>
      <c r="C36" s="27">
        <f>SUM(C29:C35)</f>
        <v>7020</v>
      </c>
      <c r="D36" s="27">
        <f>SUM(D29:D35)</f>
        <v>3479</v>
      </c>
      <c r="E36" s="27">
        <f t="shared" ref="E36:AX36" si="116">SUM(E29:E35)</f>
        <v>-3541</v>
      </c>
      <c r="F36" s="27">
        <f>SUM(F29:F35)</f>
        <v>10530</v>
      </c>
      <c r="G36" s="27">
        <f t="shared" si="116"/>
        <v>7921</v>
      </c>
      <c r="H36" s="27">
        <f t="shared" si="116"/>
        <v>-2609</v>
      </c>
      <c r="I36" s="27">
        <f t="shared" si="116"/>
        <v>11400</v>
      </c>
      <c r="J36" s="27">
        <f t="shared" si="116"/>
        <v>0</v>
      </c>
      <c r="K36" s="27">
        <f t="shared" si="116"/>
        <v>50</v>
      </c>
      <c r="L36" s="27">
        <f t="shared" si="116"/>
        <v>50</v>
      </c>
      <c r="M36" s="27">
        <f t="shared" si="116"/>
        <v>0</v>
      </c>
      <c r="N36" s="27">
        <f t="shared" si="116"/>
        <v>75</v>
      </c>
      <c r="O36" s="27">
        <f t="shared" si="116"/>
        <v>75</v>
      </c>
      <c r="P36" s="25">
        <v>632</v>
      </c>
      <c r="Q36" s="26" t="s">
        <v>35</v>
      </c>
      <c r="R36" s="27">
        <f t="shared" ref="R36:AL36" si="117">SUM(R29:R35)</f>
        <v>0</v>
      </c>
      <c r="S36" s="27">
        <f t="shared" si="117"/>
        <v>0</v>
      </c>
      <c r="T36" s="27">
        <f t="shared" si="117"/>
        <v>0</v>
      </c>
      <c r="U36" s="27">
        <f t="shared" si="117"/>
        <v>0</v>
      </c>
      <c r="V36" s="27">
        <f t="shared" si="117"/>
        <v>0</v>
      </c>
      <c r="W36" s="27">
        <f t="shared" si="117"/>
        <v>0</v>
      </c>
      <c r="X36" s="27">
        <f t="shared" si="117"/>
        <v>0</v>
      </c>
      <c r="Y36" s="27">
        <f t="shared" si="117"/>
        <v>0</v>
      </c>
      <c r="Z36" s="27">
        <f t="shared" si="117"/>
        <v>0</v>
      </c>
      <c r="AA36" s="27">
        <f t="shared" si="117"/>
        <v>0</v>
      </c>
      <c r="AB36" s="27">
        <f t="shared" si="117"/>
        <v>0</v>
      </c>
      <c r="AC36" s="27">
        <f t="shared" si="117"/>
        <v>0</v>
      </c>
      <c r="AD36" s="25">
        <v>632</v>
      </c>
      <c r="AE36" s="26" t="s">
        <v>35</v>
      </c>
      <c r="AF36" s="27">
        <f t="shared" si="117"/>
        <v>0</v>
      </c>
      <c r="AG36" s="27">
        <f t="shared" si="117"/>
        <v>0</v>
      </c>
      <c r="AH36" s="27">
        <f t="shared" si="117"/>
        <v>0</v>
      </c>
      <c r="AI36" s="27">
        <f t="shared" si="117"/>
        <v>0</v>
      </c>
      <c r="AJ36" s="27">
        <f t="shared" si="117"/>
        <v>0</v>
      </c>
      <c r="AK36" s="27">
        <f t="shared" si="117"/>
        <v>0</v>
      </c>
      <c r="AL36" s="27">
        <f t="shared" si="117"/>
        <v>0</v>
      </c>
      <c r="AM36" s="27">
        <f t="shared" si="116"/>
        <v>0</v>
      </c>
      <c r="AN36" s="27">
        <f t="shared" si="116"/>
        <v>0</v>
      </c>
      <c r="AO36" s="27">
        <f t="shared" si="116"/>
        <v>0</v>
      </c>
      <c r="AP36" s="27">
        <f t="shared" si="116"/>
        <v>0</v>
      </c>
      <c r="AQ36" s="27">
        <f t="shared" si="116"/>
        <v>0</v>
      </c>
      <c r="AR36" s="25">
        <v>632</v>
      </c>
      <c r="AS36" s="26" t="s">
        <v>35</v>
      </c>
      <c r="AT36" s="27">
        <f t="shared" si="116"/>
        <v>0</v>
      </c>
      <c r="AU36" s="27">
        <f t="shared" si="116"/>
        <v>0</v>
      </c>
      <c r="AV36" s="27">
        <f t="shared" si="116"/>
        <v>0</v>
      </c>
      <c r="AW36" s="27">
        <f t="shared" si="116"/>
        <v>2400</v>
      </c>
      <c r="AX36" s="27">
        <f t="shared" si="116"/>
        <v>2057</v>
      </c>
      <c r="AY36" s="27">
        <f>SUM(AY29:AY35)</f>
        <v>-343</v>
      </c>
      <c r="AZ36" s="27">
        <f t="shared" ref="AZ36:BA36" si="118">SUM(AZ29:AZ35)</f>
        <v>0</v>
      </c>
      <c r="BA36" s="27">
        <f t="shared" si="118"/>
        <v>0</v>
      </c>
      <c r="BB36" s="27">
        <f>SUM(BB29:BB35)</f>
        <v>0</v>
      </c>
      <c r="BC36" s="27">
        <f t="shared" ref="BC36:BD36" si="119">SUM(BC29:BC35)</f>
        <v>4400</v>
      </c>
      <c r="BD36" s="27">
        <f t="shared" si="119"/>
        <v>2451</v>
      </c>
      <c r="BE36" s="27">
        <f>SUM(BE29:BE35)</f>
        <v>-1949</v>
      </c>
      <c r="BF36" s="25">
        <v>632</v>
      </c>
      <c r="BG36" s="26" t="s">
        <v>35</v>
      </c>
      <c r="BH36" s="27">
        <f t="shared" ref="BH36:BO36" si="120">SUM(BH29:BH35)</f>
        <v>350</v>
      </c>
      <c r="BI36" s="27">
        <f t="shared" si="120"/>
        <v>273</v>
      </c>
      <c r="BJ36" s="27">
        <f>SUM(BJ29:BJ35)</f>
        <v>-77</v>
      </c>
      <c r="BK36" s="27">
        <f t="shared" si="120"/>
        <v>1500</v>
      </c>
      <c r="BL36" s="27">
        <f t="shared" si="120"/>
        <v>1500</v>
      </c>
      <c r="BM36" s="27">
        <f t="shared" si="120"/>
        <v>0</v>
      </c>
      <c r="BN36" s="27">
        <f t="shared" si="120"/>
        <v>100</v>
      </c>
      <c r="BO36" s="27">
        <f t="shared" si="120"/>
        <v>100</v>
      </c>
      <c r="BP36" s="27">
        <f>SUM(BP29:BP35)</f>
        <v>0</v>
      </c>
      <c r="BQ36" s="27">
        <f t="shared" ref="BQ36:BR36" si="121">SUM(BQ29:BQ35)</f>
        <v>5</v>
      </c>
      <c r="BR36" s="27">
        <f t="shared" si="121"/>
        <v>5</v>
      </c>
      <c r="BS36" s="27">
        <f>SUM(BS29:BS35)</f>
        <v>0</v>
      </c>
      <c r="BT36" s="25">
        <v>632</v>
      </c>
      <c r="BU36" s="26" t="s">
        <v>35</v>
      </c>
      <c r="BV36" s="27">
        <f t="shared" ref="BV36:BW36" si="122">SUM(BV29:BV35)</f>
        <v>0</v>
      </c>
      <c r="BW36" s="27">
        <f t="shared" si="122"/>
        <v>0</v>
      </c>
      <c r="BX36" s="27">
        <f>SUM(BX29:BX35)</f>
        <v>0</v>
      </c>
      <c r="BY36" s="27">
        <f t="shared" ref="BY36:BZ36" si="123">SUM(BY29:BY35)</f>
        <v>0</v>
      </c>
      <c r="BZ36" s="27">
        <f t="shared" si="123"/>
        <v>0</v>
      </c>
      <c r="CA36" s="27">
        <f>SUM(CA29:CA35)</f>
        <v>0</v>
      </c>
      <c r="CB36" s="27">
        <f t="shared" ref="CB36:CC36" si="124">SUM(CB29:CB35)</f>
        <v>0</v>
      </c>
      <c r="CC36" s="27">
        <f t="shared" si="124"/>
        <v>0</v>
      </c>
      <c r="CD36" s="27">
        <f>SUM(CD29:CD35)</f>
        <v>0</v>
      </c>
      <c r="CE36" s="27">
        <f t="shared" ref="CE36:CF36" si="125">SUM(CE29:CE35)</f>
        <v>0</v>
      </c>
      <c r="CF36" s="27">
        <f t="shared" si="125"/>
        <v>0</v>
      </c>
      <c r="CG36" s="27">
        <f>SUM(CG29:CG35)</f>
        <v>0</v>
      </c>
    </row>
    <row r="37" spans="1:85" x14ac:dyDescent="0.25">
      <c r="A37" s="5">
        <v>633001</v>
      </c>
      <c r="B37" s="6" t="s">
        <v>36</v>
      </c>
      <c r="C37" s="10">
        <v>2800</v>
      </c>
      <c r="D37" s="10">
        <v>2954</v>
      </c>
      <c r="E37" s="10">
        <f t="shared" ref="E37:E50" si="126">SUM(D37-C37)</f>
        <v>154</v>
      </c>
      <c r="F37" s="10">
        <v>4200</v>
      </c>
      <c r="G37" s="10">
        <v>2298</v>
      </c>
      <c r="H37" s="10">
        <f t="shared" ref="H37:H50" si="127">SUM(G37-F37)</f>
        <v>-1902</v>
      </c>
      <c r="I37" s="320">
        <f t="shared" ref="I37:I50" si="128">SUM(D37+G37)</f>
        <v>5252</v>
      </c>
      <c r="J37" s="10"/>
      <c r="K37" s="10"/>
      <c r="L37" s="10">
        <f t="shared" ref="L37:L50" si="129">SUM(K37-J37)</f>
        <v>0</v>
      </c>
      <c r="M37" s="10"/>
      <c r="N37" s="10"/>
      <c r="O37" s="10">
        <f t="shared" ref="O37:O50" si="130">SUM(N37-M37)</f>
        <v>0</v>
      </c>
      <c r="P37" s="5">
        <v>633001</v>
      </c>
      <c r="Q37" s="6" t="s">
        <v>36</v>
      </c>
      <c r="R37" s="10"/>
      <c r="S37" s="10"/>
      <c r="T37" s="10">
        <f t="shared" ref="T37:T50" si="131">SUM(S37-R37)</f>
        <v>0</v>
      </c>
      <c r="U37" s="10"/>
      <c r="V37" s="10"/>
      <c r="W37" s="10">
        <f t="shared" ref="W37:W50" si="132">SUM(V37-U37)</f>
        <v>0</v>
      </c>
      <c r="X37" s="10"/>
      <c r="Y37" s="10"/>
      <c r="Z37" s="10">
        <f t="shared" ref="Z37:Z50" si="133">SUM(Y37-X37)</f>
        <v>0</v>
      </c>
      <c r="AA37" s="10"/>
      <c r="AB37" s="10"/>
      <c r="AC37" s="10">
        <f t="shared" ref="AC37:AC50" si="134">SUM(AB37-AA37)</f>
        <v>0</v>
      </c>
      <c r="AD37" s="5">
        <v>633001</v>
      </c>
      <c r="AE37" s="6" t="s">
        <v>36</v>
      </c>
      <c r="AF37" s="10"/>
      <c r="AG37" s="10"/>
      <c r="AH37" s="10">
        <f t="shared" ref="AH37:AH50" si="135">SUM(AG37-AF37)</f>
        <v>0</v>
      </c>
      <c r="AI37" s="10"/>
      <c r="AJ37" s="10"/>
      <c r="AK37" s="10">
        <f t="shared" ref="AK37:AK50" si="136">SUM(AJ37-AI37)</f>
        <v>0</v>
      </c>
      <c r="AL37" s="10"/>
      <c r="AM37" s="10"/>
      <c r="AN37" s="10">
        <f t="shared" ref="AN37:AN50" si="137">SUM(AM37-AL37)</f>
        <v>0</v>
      </c>
      <c r="AO37" s="10"/>
      <c r="AP37" s="10"/>
      <c r="AQ37" s="10">
        <f t="shared" ref="AQ37:AQ50" si="138">SUM(AP37-AO37)</f>
        <v>0</v>
      </c>
      <c r="AR37" s="5">
        <v>633001</v>
      </c>
      <c r="AS37" s="6" t="s">
        <v>36</v>
      </c>
      <c r="AT37" s="10"/>
      <c r="AU37" s="10"/>
      <c r="AV37" s="10">
        <f t="shared" ref="AV37:AV50" si="139">SUM(AU37-AT37)</f>
        <v>0</v>
      </c>
      <c r="AW37" s="10">
        <v>1000</v>
      </c>
      <c r="AX37" s="10">
        <v>2180</v>
      </c>
      <c r="AY37" s="10">
        <f t="shared" ref="AY37:AY50" si="140">SUM(AX37-AW37)</f>
        <v>1180</v>
      </c>
      <c r="AZ37" s="10"/>
      <c r="BA37" s="10"/>
      <c r="BB37" s="10">
        <f t="shared" ref="BB37:BB50" si="141">SUM(BA37-AZ37)</f>
        <v>0</v>
      </c>
      <c r="BC37" s="10">
        <v>500</v>
      </c>
      <c r="BD37" s="10">
        <v>1960</v>
      </c>
      <c r="BE37" s="10">
        <f t="shared" ref="BE37:BE50" si="142">SUM(BD37-BC37)</f>
        <v>1460</v>
      </c>
      <c r="BF37" s="5">
        <v>633001</v>
      </c>
      <c r="BG37" s="6" t="s">
        <v>36</v>
      </c>
      <c r="BH37" s="10"/>
      <c r="BI37" s="10"/>
      <c r="BJ37" s="10">
        <f t="shared" ref="BJ37:BJ50" si="143">SUM(BI37-BH37)</f>
        <v>0</v>
      </c>
      <c r="BK37" s="10"/>
      <c r="BL37" s="10"/>
      <c r="BM37" s="10">
        <f t="shared" ref="BM37:BM50" si="144">SUM(BL37-BK37)</f>
        <v>0</v>
      </c>
      <c r="BN37" s="10"/>
      <c r="BO37" s="10"/>
      <c r="BP37" s="10">
        <f t="shared" ref="BP37:BP50" si="145">SUM(BO37-BN37)</f>
        <v>0</v>
      </c>
      <c r="BQ37" s="10"/>
      <c r="BR37" s="10"/>
      <c r="BS37" s="10">
        <f t="shared" ref="BS37:BS50" si="146">SUM(BR37-BQ37)</f>
        <v>0</v>
      </c>
      <c r="BT37" s="5">
        <v>633001</v>
      </c>
      <c r="BU37" s="6" t="s">
        <v>36</v>
      </c>
      <c r="BV37" s="10"/>
      <c r="BW37" s="10"/>
      <c r="BX37" s="10">
        <f t="shared" ref="BX37:BX50" si="147">SUM(BW37-BV37)</f>
        <v>0</v>
      </c>
      <c r="BY37" s="10"/>
      <c r="BZ37" s="10"/>
      <c r="CA37" s="10">
        <f t="shared" ref="CA37:CA50" si="148">SUM(BZ37-BY37)</f>
        <v>0</v>
      </c>
      <c r="CB37" s="10"/>
      <c r="CC37" s="10"/>
      <c r="CD37" s="10">
        <f t="shared" ref="CD37:CD50" si="149">SUM(CC37-CB37)</f>
        <v>0</v>
      </c>
      <c r="CE37" s="10"/>
      <c r="CF37" s="10"/>
      <c r="CG37" s="10">
        <f t="shared" ref="CG37:CG50" si="150">SUM(CF37-CE37)</f>
        <v>0</v>
      </c>
    </row>
    <row r="38" spans="1:85" x14ac:dyDescent="0.25">
      <c r="A38" s="5">
        <v>633002</v>
      </c>
      <c r="B38" s="6" t="s">
        <v>37</v>
      </c>
      <c r="C38" s="10">
        <v>800</v>
      </c>
      <c r="D38" s="10">
        <v>3487</v>
      </c>
      <c r="E38" s="10">
        <f t="shared" si="126"/>
        <v>2687</v>
      </c>
      <c r="F38" s="10">
        <v>1200</v>
      </c>
      <c r="G38" s="10">
        <v>42</v>
      </c>
      <c r="H38" s="10">
        <f t="shared" si="127"/>
        <v>-1158</v>
      </c>
      <c r="I38" s="320">
        <f t="shared" si="128"/>
        <v>3529</v>
      </c>
      <c r="J38" s="10"/>
      <c r="K38" s="10"/>
      <c r="L38" s="10">
        <f t="shared" si="129"/>
        <v>0</v>
      </c>
      <c r="M38" s="10"/>
      <c r="N38" s="10"/>
      <c r="O38" s="10">
        <f t="shared" si="130"/>
        <v>0</v>
      </c>
      <c r="P38" s="5">
        <v>633002</v>
      </c>
      <c r="Q38" s="6" t="s">
        <v>37</v>
      </c>
      <c r="R38" s="10"/>
      <c r="S38" s="10"/>
      <c r="T38" s="10">
        <f t="shared" si="131"/>
        <v>0</v>
      </c>
      <c r="U38" s="10"/>
      <c r="V38" s="10"/>
      <c r="W38" s="10">
        <f t="shared" si="132"/>
        <v>0</v>
      </c>
      <c r="X38" s="10"/>
      <c r="Y38" s="10"/>
      <c r="Z38" s="10">
        <f t="shared" si="133"/>
        <v>0</v>
      </c>
      <c r="AA38" s="10"/>
      <c r="AB38" s="10"/>
      <c r="AC38" s="10">
        <f t="shared" si="134"/>
        <v>0</v>
      </c>
      <c r="AD38" s="5">
        <v>633002</v>
      </c>
      <c r="AE38" s="6" t="s">
        <v>37</v>
      </c>
      <c r="AF38" s="10"/>
      <c r="AG38" s="10"/>
      <c r="AH38" s="10">
        <f t="shared" si="135"/>
        <v>0</v>
      </c>
      <c r="AI38" s="10"/>
      <c r="AJ38" s="10"/>
      <c r="AK38" s="10">
        <f t="shared" si="136"/>
        <v>0</v>
      </c>
      <c r="AL38" s="10"/>
      <c r="AM38" s="10"/>
      <c r="AN38" s="10">
        <f t="shared" si="137"/>
        <v>0</v>
      </c>
      <c r="AO38" s="10"/>
      <c r="AP38" s="10"/>
      <c r="AQ38" s="10">
        <f t="shared" si="138"/>
        <v>0</v>
      </c>
      <c r="AR38" s="5">
        <v>633002</v>
      </c>
      <c r="AS38" s="6" t="s">
        <v>37</v>
      </c>
      <c r="AT38" s="10"/>
      <c r="AU38" s="10"/>
      <c r="AV38" s="10">
        <f t="shared" si="139"/>
        <v>0</v>
      </c>
      <c r="AW38" s="10"/>
      <c r="AX38" s="10"/>
      <c r="AY38" s="10">
        <f t="shared" si="140"/>
        <v>0</v>
      </c>
      <c r="AZ38" s="10"/>
      <c r="BA38" s="10"/>
      <c r="BB38" s="10">
        <f t="shared" si="141"/>
        <v>0</v>
      </c>
      <c r="BC38" s="10"/>
      <c r="BD38" s="10"/>
      <c r="BE38" s="10">
        <f t="shared" si="142"/>
        <v>0</v>
      </c>
      <c r="BF38" s="5">
        <v>633002</v>
      </c>
      <c r="BG38" s="6" t="s">
        <v>37</v>
      </c>
      <c r="BH38" s="10"/>
      <c r="BI38" s="10"/>
      <c r="BJ38" s="10">
        <f t="shared" si="143"/>
        <v>0</v>
      </c>
      <c r="BK38" s="10"/>
      <c r="BL38" s="10"/>
      <c r="BM38" s="10">
        <f t="shared" si="144"/>
        <v>0</v>
      </c>
      <c r="BN38" s="10"/>
      <c r="BO38" s="10"/>
      <c r="BP38" s="10">
        <f t="shared" si="145"/>
        <v>0</v>
      </c>
      <c r="BQ38" s="10"/>
      <c r="BR38" s="10"/>
      <c r="BS38" s="10">
        <f t="shared" si="146"/>
        <v>0</v>
      </c>
      <c r="BT38" s="5">
        <v>633002</v>
      </c>
      <c r="BU38" s="6" t="s">
        <v>37</v>
      </c>
      <c r="BV38" s="10"/>
      <c r="BW38" s="10"/>
      <c r="BX38" s="10">
        <f t="shared" si="147"/>
        <v>0</v>
      </c>
      <c r="BY38" s="10"/>
      <c r="BZ38" s="10"/>
      <c r="CA38" s="10">
        <f t="shared" si="148"/>
        <v>0</v>
      </c>
      <c r="CB38" s="10"/>
      <c r="CC38" s="10"/>
      <c r="CD38" s="10">
        <f t="shared" si="149"/>
        <v>0</v>
      </c>
      <c r="CE38" s="10"/>
      <c r="CF38" s="10"/>
      <c r="CG38" s="10">
        <f t="shared" si="150"/>
        <v>0</v>
      </c>
    </row>
    <row r="39" spans="1:85" x14ac:dyDescent="0.25">
      <c r="A39" s="8">
        <v>633003</v>
      </c>
      <c r="B39" s="9" t="s">
        <v>38</v>
      </c>
      <c r="C39" s="10">
        <v>0</v>
      </c>
      <c r="D39" s="10">
        <v>0</v>
      </c>
      <c r="E39" s="10">
        <f t="shared" si="126"/>
        <v>0</v>
      </c>
      <c r="F39" s="10">
        <v>0</v>
      </c>
      <c r="G39" s="10">
        <v>0</v>
      </c>
      <c r="H39" s="10">
        <f t="shared" si="127"/>
        <v>0</v>
      </c>
      <c r="I39" s="320">
        <f t="shared" si="128"/>
        <v>0</v>
      </c>
      <c r="J39" s="10"/>
      <c r="K39" s="10"/>
      <c r="L39" s="10">
        <f t="shared" si="129"/>
        <v>0</v>
      </c>
      <c r="M39" s="10"/>
      <c r="N39" s="10"/>
      <c r="O39" s="10">
        <f t="shared" si="130"/>
        <v>0</v>
      </c>
      <c r="P39" s="8">
        <v>633003</v>
      </c>
      <c r="Q39" s="9" t="s">
        <v>38</v>
      </c>
      <c r="R39" s="10"/>
      <c r="S39" s="10"/>
      <c r="T39" s="10">
        <f t="shared" si="131"/>
        <v>0</v>
      </c>
      <c r="U39" s="10"/>
      <c r="V39" s="10"/>
      <c r="W39" s="10">
        <f t="shared" si="132"/>
        <v>0</v>
      </c>
      <c r="X39" s="10"/>
      <c r="Y39" s="10"/>
      <c r="Z39" s="10">
        <f t="shared" si="133"/>
        <v>0</v>
      </c>
      <c r="AA39" s="10"/>
      <c r="AB39" s="10"/>
      <c r="AC39" s="10">
        <f t="shared" si="134"/>
        <v>0</v>
      </c>
      <c r="AD39" s="8">
        <v>633003</v>
      </c>
      <c r="AE39" s="9" t="s">
        <v>38</v>
      </c>
      <c r="AF39" s="10"/>
      <c r="AG39" s="10"/>
      <c r="AH39" s="10">
        <f t="shared" si="135"/>
        <v>0</v>
      </c>
      <c r="AI39" s="10"/>
      <c r="AJ39" s="10"/>
      <c r="AK39" s="10">
        <f t="shared" si="136"/>
        <v>0</v>
      </c>
      <c r="AL39" s="10"/>
      <c r="AM39" s="10"/>
      <c r="AN39" s="10">
        <f t="shared" si="137"/>
        <v>0</v>
      </c>
      <c r="AO39" s="10"/>
      <c r="AP39" s="10"/>
      <c r="AQ39" s="10">
        <f t="shared" si="138"/>
        <v>0</v>
      </c>
      <c r="AR39" s="8">
        <v>633003</v>
      </c>
      <c r="AS39" s="9" t="s">
        <v>38</v>
      </c>
      <c r="AT39" s="10"/>
      <c r="AU39" s="10"/>
      <c r="AV39" s="10">
        <f t="shared" si="139"/>
        <v>0</v>
      </c>
      <c r="AW39" s="10"/>
      <c r="AX39" s="10"/>
      <c r="AY39" s="10">
        <f t="shared" si="140"/>
        <v>0</v>
      </c>
      <c r="AZ39" s="10"/>
      <c r="BA39" s="10"/>
      <c r="BB39" s="10">
        <f t="shared" si="141"/>
        <v>0</v>
      </c>
      <c r="BC39" s="10"/>
      <c r="BD39" s="10"/>
      <c r="BE39" s="10">
        <f t="shared" si="142"/>
        <v>0</v>
      </c>
      <c r="BF39" s="8">
        <v>633003</v>
      </c>
      <c r="BG39" s="9" t="s">
        <v>38</v>
      </c>
      <c r="BH39" s="10"/>
      <c r="BI39" s="10"/>
      <c r="BJ39" s="10">
        <f t="shared" si="143"/>
        <v>0</v>
      </c>
      <c r="BK39" s="10"/>
      <c r="BL39" s="10"/>
      <c r="BM39" s="10">
        <f t="shared" si="144"/>
        <v>0</v>
      </c>
      <c r="BN39" s="10"/>
      <c r="BO39" s="10"/>
      <c r="BP39" s="10">
        <f t="shared" si="145"/>
        <v>0</v>
      </c>
      <c r="BQ39" s="10"/>
      <c r="BR39" s="10"/>
      <c r="BS39" s="10">
        <f t="shared" si="146"/>
        <v>0</v>
      </c>
      <c r="BT39" s="8">
        <v>633003</v>
      </c>
      <c r="BU39" s="9" t="s">
        <v>38</v>
      </c>
      <c r="BV39" s="10"/>
      <c r="BW39" s="10"/>
      <c r="BX39" s="10">
        <f t="shared" si="147"/>
        <v>0</v>
      </c>
      <c r="BY39" s="10"/>
      <c r="BZ39" s="10"/>
      <c r="CA39" s="10">
        <f t="shared" si="148"/>
        <v>0</v>
      </c>
      <c r="CB39" s="10"/>
      <c r="CC39" s="10"/>
      <c r="CD39" s="10">
        <f t="shared" si="149"/>
        <v>0</v>
      </c>
      <c r="CE39" s="10"/>
      <c r="CF39" s="10"/>
      <c r="CG39" s="10">
        <f t="shared" si="150"/>
        <v>0</v>
      </c>
    </row>
    <row r="40" spans="1:85" x14ac:dyDescent="0.25">
      <c r="A40" s="8">
        <v>633004</v>
      </c>
      <c r="B40" s="9" t="s">
        <v>39</v>
      </c>
      <c r="C40" s="10">
        <v>400</v>
      </c>
      <c r="D40" s="10">
        <v>0</v>
      </c>
      <c r="E40" s="10">
        <f t="shared" si="126"/>
        <v>-400</v>
      </c>
      <c r="F40" s="10">
        <v>600</v>
      </c>
      <c r="G40" s="10">
        <v>519</v>
      </c>
      <c r="H40" s="10">
        <f t="shared" si="127"/>
        <v>-81</v>
      </c>
      <c r="I40" s="320">
        <f t="shared" si="128"/>
        <v>519</v>
      </c>
      <c r="J40" s="10"/>
      <c r="K40" s="10"/>
      <c r="L40" s="10">
        <f t="shared" si="129"/>
        <v>0</v>
      </c>
      <c r="M40" s="10"/>
      <c r="N40" s="10"/>
      <c r="O40" s="10">
        <f t="shared" si="130"/>
        <v>0</v>
      </c>
      <c r="P40" s="8">
        <v>633004</v>
      </c>
      <c r="Q40" s="9" t="s">
        <v>39</v>
      </c>
      <c r="R40" s="10"/>
      <c r="S40" s="10"/>
      <c r="T40" s="10">
        <f t="shared" si="131"/>
        <v>0</v>
      </c>
      <c r="U40" s="10"/>
      <c r="V40" s="10"/>
      <c r="W40" s="10">
        <f t="shared" si="132"/>
        <v>0</v>
      </c>
      <c r="X40" s="10"/>
      <c r="Y40" s="10"/>
      <c r="Z40" s="10">
        <f t="shared" si="133"/>
        <v>0</v>
      </c>
      <c r="AA40" s="10"/>
      <c r="AB40" s="10"/>
      <c r="AC40" s="10">
        <f t="shared" si="134"/>
        <v>0</v>
      </c>
      <c r="AD40" s="8">
        <v>633004</v>
      </c>
      <c r="AE40" s="9" t="s">
        <v>39</v>
      </c>
      <c r="AF40" s="10"/>
      <c r="AG40" s="10"/>
      <c r="AH40" s="10">
        <f t="shared" si="135"/>
        <v>0</v>
      </c>
      <c r="AI40" s="10"/>
      <c r="AJ40" s="10"/>
      <c r="AK40" s="10">
        <f t="shared" si="136"/>
        <v>0</v>
      </c>
      <c r="AL40" s="10"/>
      <c r="AM40" s="10"/>
      <c r="AN40" s="10">
        <f t="shared" si="137"/>
        <v>0</v>
      </c>
      <c r="AO40" s="10"/>
      <c r="AP40" s="10"/>
      <c r="AQ40" s="10">
        <f t="shared" si="138"/>
        <v>0</v>
      </c>
      <c r="AR40" s="8">
        <v>633004</v>
      </c>
      <c r="AS40" s="9" t="s">
        <v>39</v>
      </c>
      <c r="AT40" s="10"/>
      <c r="AU40" s="10"/>
      <c r="AV40" s="10">
        <f t="shared" si="139"/>
        <v>0</v>
      </c>
      <c r="AW40" s="10"/>
      <c r="AX40" s="10">
        <v>20</v>
      </c>
      <c r="AY40" s="10">
        <f t="shared" si="140"/>
        <v>20</v>
      </c>
      <c r="AZ40" s="10"/>
      <c r="BA40" s="10"/>
      <c r="BB40" s="10">
        <f t="shared" si="141"/>
        <v>0</v>
      </c>
      <c r="BC40" s="10"/>
      <c r="BD40" s="10">
        <v>165</v>
      </c>
      <c r="BE40" s="10">
        <f t="shared" si="142"/>
        <v>165</v>
      </c>
      <c r="BF40" s="8">
        <v>633004</v>
      </c>
      <c r="BG40" s="9" t="s">
        <v>39</v>
      </c>
      <c r="BH40" s="10"/>
      <c r="BI40" s="10"/>
      <c r="BJ40" s="10">
        <f t="shared" si="143"/>
        <v>0</v>
      </c>
      <c r="BK40" s="10"/>
      <c r="BL40" s="10"/>
      <c r="BM40" s="10">
        <f t="shared" si="144"/>
        <v>0</v>
      </c>
      <c r="BN40" s="10"/>
      <c r="BO40" s="10"/>
      <c r="BP40" s="10">
        <f t="shared" si="145"/>
        <v>0</v>
      </c>
      <c r="BQ40" s="10"/>
      <c r="BR40" s="10"/>
      <c r="BS40" s="10">
        <f t="shared" si="146"/>
        <v>0</v>
      </c>
      <c r="BT40" s="8">
        <v>633004</v>
      </c>
      <c r="BU40" s="9" t="s">
        <v>39</v>
      </c>
      <c r="BV40" s="10"/>
      <c r="BW40" s="10"/>
      <c r="BX40" s="10">
        <f t="shared" si="147"/>
        <v>0</v>
      </c>
      <c r="BY40" s="10"/>
      <c r="BZ40" s="10"/>
      <c r="CA40" s="10">
        <f t="shared" si="148"/>
        <v>0</v>
      </c>
      <c r="CB40" s="10"/>
      <c r="CC40" s="10"/>
      <c r="CD40" s="10">
        <f t="shared" si="149"/>
        <v>0</v>
      </c>
      <c r="CE40" s="10"/>
      <c r="CF40" s="10"/>
      <c r="CG40" s="10">
        <f t="shared" si="150"/>
        <v>0</v>
      </c>
    </row>
    <row r="41" spans="1:85" x14ac:dyDescent="0.25">
      <c r="A41" s="8">
        <v>633005</v>
      </c>
      <c r="B41" s="9" t="s">
        <v>40</v>
      </c>
      <c r="C41" s="10">
        <v>0</v>
      </c>
      <c r="D41" s="10">
        <v>0</v>
      </c>
      <c r="E41" s="10">
        <f t="shared" si="126"/>
        <v>0</v>
      </c>
      <c r="F41" s="10">
        <v>0</v>
      </c>
      <c r="G41" s="10">
        <v>0</v>
      </c>
      <c r="H41" s="10">
        <f t="shared" si="127"/>
        <v>0</v>
      </c>
      <c r="I41" s="320">
        <f t="shared" si="128"/>
        <v>0</v>
      </c>
      <c r="J41" s="10"/>
      <c r="K41" s="10"/>
      <c r="L41" s="10">
        <f t="shared" si="129"/>
        <v>0</v>
      </c>
      <c r="M41" s="10"/>
      <c r="N41" s="10"/>
      <c r="O41" s="10">
        <f t="shared" si="130"/>
        <v>0</v>
      </c>
      <c r="P41" s="8">
        <v>633005</v>
      </c>
      <c r="Q41" s="9" t="s">
        <v>40</v>
      </c>
      <c r="R41" s="10"/>
      <c r="S41" s="10"/>
      <c r="T41" s="10">
        <f t="shared" si="131"/>
        <v>0</v>
      </c>
      <c r="U41" s="10"/>
      <c r="V41" s="10"/>
      <c r="W41" s="10">
        <f t="shared" si="132"/>
        <v>0</v>
      </c>
      <c r="X41" s="10"/>
      <c r="Y41" s="10"/>
      <c r="Z41" s="10">
        <f t="shared" si="133"/>
        <v>0</v>
      </c>
      <c r="AA41" s="10"/>
      <c r="AB41" s="10"/>
      <c r="AC41" s="10">
        <f t="shared" si="134"/>
        <v>0</v>
      </c>
      <c r="AD41" s="8">
        <v>633005</v>
      </c>
      <c r="AE41" s="9" t="s">
        <v>40</v>
      </c>
      <c r="AF41" s="10"/>
      <c r="AG41" s="10"/>
      <c r="AH41" s="10">
        <f t="shared" si="135"/>
        <v>0</v>
      </c>
      <c r="AI41" s="10"/>
      <c r="AJ41" s="10"/>
      <c r="AK41" s="10">
        <f t="shared" si="136"/>
        <v>0</v>
      </c>
      <c r="AL41" s="10"/>
      <c r="AM41" s="10"/>
      <c r="AN41" s="10">
        <f t="shared" si="137"/>
        <v>0</v>
      </c>
      <c r="AO41" s="10"/>
      <c r="AP41" s="10"/>
      <c r="AQ41" s="10">
        <f t="shared" si="138"/>
        <v>0</v>
      </c>
      <c r="AR41" s="8">
        <v>633005</v>
      </c>
      <c r="AS41" s="9" t="s">
        <v>40</v>
      </c>
      <c r="AT41" s="10"/>
      <c r="AU41" s="10"/>
      <c r="AV41" s="10">
        <f t="shared" si="139"/>
        <v>0</v>
      </c>
      <c r="AW41" s="10"/>
      <c r="AX41" s="10"/>
      <c r="AY41" s="10">
        <f t="shared" si="140"/>
        <v>0</v>
      </c>
      <c r="AZ41" s="10"/>
      <c r="BA41" s="10"/>
      <c r="BB41" s="10">
        <f t="shared" si="141"/>
        <v>0</v>
      </c>
      <c r="BC41" s="10"/>
      <c r="BD41" s="10"/>
      <c r="BE41" s="10">
        <f t="shared" si="142"/>
        <v>0</v>
      </c>
      <c r="BF41" s="8">
        <v>633005</v>
      </c>
      <c r="BG41" s="9" t="s">
        <v>40</v>
      </c>
      <c r="BH41" s="10"/>
      <c r="BI41" s="10"/>
      <c r="BJ41" s="10">
        <f t="shared" si="143"/>
        <v>0</v>
      </c>
      <c r="BK41" s="10"/>
      <c r="BL41" s="10"/>
      <c r="BM41" s="10">
        <f t="shared" si="144"/>
        <v>0</v>
      </c>
      <c r="BN41" s="10"/>
      <c r="BO41" s="10"/>
      <c r="BP41" s="10">
        <f t="shared" si="145"/>
        <v>0</v>
      </c>
      <c r="BQ41" s="10"/>
      <c r="BR41" s="10"/>
      <c r="BS41" s="10">
        <f t="shared" si="146"/>
        <v>0</v>
      </c>
      <c r="BT41" s="8">
        <v>633005</v>
      </c>
      <c r="BU41" s="9" t="s">
        <v>40</v>
      </c>
      <c r="BV41" s="10"/>
      <c r="BW41" s="10"/>
      <c r="BX41" s="10">
        <f t="shared" si="147"/>
        <v>0</v>
      </c>
      <c r="BY41" s="10"/>
      <c r="BZ41" s="10"/>
      <c r="CA41" s="10">
        <f t="shared" si="148"/>
        <v>0</v>
      </c>
      <c r="CB41" s="10"/>
      <c r="CC41" s="10"/>
      <c r="CD41" s="10">
        <f t="shared" si="149"/>
        <v>0</v>
      </c>
      <c r="CE41" s="10"/>
      <c r="CF41" s="10"/>
      <c r="CG41" s="10">
        <f t="shared" si="150"/>
        <v>0</v>
      </c>
    </row>
    <row r="42" spans="1:85" x14ac:dyDescent="0.25">
      <c r="A42" s="8">
        <v>633006</v>
      </c>
      <c r="B42" s="29" t="s">
        <v>41</v>
      </c>
      <c r="C42" s="10">
        <v>4000</v>
      </c>
      <c r="D42" s="10">
        <v>2180</v>
      </c>
      <c r="E42" s="10">
        <f t="shared" si="126"/>
        <v>-1820</v>
      </c>
      <c r="F42" s="10">
        <v>6000</v>
      </c>
      <c r="G42" s="10">
        <v>5438</v>
      </c>
      <c r="H42" s="10">
        <f t="shared" si="127"/>
        <v>-562</v>
      </c>
      <c r="I42" s="320">
        <f t="shared" si="128"/>
        <v>7618</v>
      </c>
      <c r="J42" s="10"/>
      <c r="K42" s="10"/>
      <c r="L42" s="10">
        <f t="shared" si="129"/>
        <v>0</v>
      </c>
      <c r="M42" s="10"/>
      <c r="N42" s="10"/>
      <c r="O42" s="10">
        <f t="shared" si="130"/>
        <v>0</v>
      </c>
      <c r="P42" s="8">
        <v>633006</v>
      </c>
      <c r="Q42" s="29" t="s">
        <v>41</v>
      </c>
      <c r="R42" s="10"/>
      <c r="S42" s="10"/>
      <c r="T42" s="10">
        <f t="shared" si="131"/>
        <v>0</v>
      </c>
      <c r="U42" s="10"/>
      <c r="V42" s="10"/>
      <c r="W42" s="10">
        <f t="shared" si="132"/>
        <v>0</v>
      </c>
      <c r="X42" s="10"/>
      <c r="Y42" s="10"/>
      <c r="Z42" s="10">
        <f t="shared" si="133"/>
        <v>0</v>
      </c>
      <c r="AA42" s="10"/>
      <c r="AB42" s="10"/>
      <c r="AC42" s="10">
        <f t="shared" si="134"/>
        <v>0</v>
      </c>
      <c r="AD42" s="8">
        <v>633006</v>
      </c>
      <c r="AE42" s="29" t="s">
        <v>41</v>
      </c>
      <c r="AF42" s="10"/>
      <c r="AG42" s="10"/>
      <c r="AH42" s="10">
        <f t="shared" si="135"/>
        <v>0</v>
      </c>
      <c r="AI42" s="10"/>
      <c r="AJ42" s="10"/>
      <c r="AK42" s="10">
        <f t="shared" si="136"/>
        <v>0</v>
      </c>
      <c r="AL42" s="10">
        <v>150</v>
      </c>
      <c r="AM42" s="10">
        <v>184</v>
      </c>
      <c r="AN42" s="10">
        <f t="shared" si="137"/>
        <v>34</v>
      </c>
      <c r="AO42" s="10"/>
      <c r="AP42" s="10"/>
      <c r="AQ42" s="10">
        <f t="shared" si="138"/>
        <v>0</v>
      </c>
      <c r="AR42" s="8">
        <v>633006</v>
      </c>
      <c r="AS42" s="29" t="s">
        <v>41</v>
      </c>
      <c r="AT42" s="10"/>
      <c r="AU42" s="10"/>
      <c r="AV42" s="10">
        <f t="shared" si="139"/>
        <v>0</v>
      </c>
      <c r="AW42" s="10">
        <v>500</v>
      </c>
      <c r="AX42" s="10">
        <v>585</v>
      </c>
      <c r="AY42" s="10">
        <f t="shared" si="140"/>
        <v>85</v>
      </c>
      <c r="AZ42" s="10"/>
      <c r="BA42" s="10"/>
      <c r="BB42" s="10">
        <f t="shared" si="141"/>
        <v>0</v>
      </c>
      <c r="BC42" s="10">
        <v>650</v>
      </c>
      <c r="BD42" s="10">
        <v>778</v>
      </c>
      <c r="BE42" s="10">
        <f t="shared" si="142"/>
        <v>128</v>
      </c>
      <c r="BF42" s="8">
        <v>633006</v>
      </c>
      <c r="BG42" s="29" t="s">
        <v>41</v>
      </c>
      <c r="BH42" s="10"/>
      <c r="BI42" s="10"/>
      <c r="BJ42" s="10">
        <f t="shared" si="143"/>
        <v>0</v>
      </c>
      <c r="BK42" s="10"/>
      <c r="BL42" s="10"/>
      <c r="BM42" s="10">
        <f t="shared" si="144"/>
        <v>0</v>
      </c>
      <c r="BN42" s="10"/>
      <c r="BO42" s="10"/>
      <c r="BP42" s="10">
        <f t="shared" si="145"/>
        <v>0</v>
      </c>
      <c r="BQ42" s="10"/>
      <c r="BR42" s="10"/>
      <c r="BS42" s="10">
        <f t="shared" si="146"/>
        <v>0</v>
      </c>
      <c r="BT42" s="8">
        <v>633006</v>
      </c>
      <c r="BU42" s="29" t="s">
        <v>41</v>
      </c>
      <c r="BV42" s="10"/>
      <c r="BW42" s="10"/>
      <c r="BX42" s="10">
        <f t="shared" si="147"/>
        <v>0</v>
      </c>
      <c r="BY42" s="10"/>
      <c r="BZ42" s="10"/>
      <c r="CA42" s="10">
        <f t="shared" si="148"/>
        <v>0</v>
      </c>
      <c r="CB42" s="10"/>
      <c r="CC42" s="10"/>
      <c r="CD42" s="10">
        <f t="shared" si="149"/>
        <v>0</v>
      </c>
      <c r="CE42" s="10"/>
      <c r="CF42" s="10"/>
      <c r="CG42" s="10">
        <f t="shared" si="150"/>
        <v>0</v>
      </c>
    </row>
    <row r="43" spans="1:85" x14ac:dyDescent="0.25">
      <c r="A43" s="11">
        <v>633009</v>
      </c>
      <c r="B43" s="12" t="s">
        <v>42</v>
      </c>
      <c r="C43" s="10">
        <v>2000</v>
      </c>
      <c r="D43" s="10">
        <v>1278</v>
      </c>
      <c r="E43" s="10">
        <f t="shared" si="126"/>
        <v>-722</v>
      </c>
      <c r="F43" s="10">
        <v>3000</v>
      </c>
      <c r="G43" s="10">
        <v>2160</v>
      </c>
      <c r="H43" s="10">
        <f t="shared" si="127"/>
        <v>-840</v>
      </c>
      <c r="I43" s="320">
        <f t="shared" si="128"/>
        <v>3438</v>
      </c>
      <c r="J43" s="10"/>
      <c r="K43" s="10"/>
      <c r="L43" s="10">
        <f t="shared" si="129"/>
        <v>0</v>
      </c>
      <c r="M43" s="10"/>
      <c r="N43" s="10"/>
      <c r="O43" s="10">
        <f t="shared" si="130"/>
        <v>0</v>
      </c>
      <c r="P43" s="11">
        <v>633009</v>
      </c>
      <c r="Q43" s="12" t="s">
        <v>42</v>
      </c>
      <c r="R43" s="10"/>
      <c r="S43" s="10"/>
      <c r="T43" s="10">
        <f t="shared" si="131"/>
        <v>0</v>
      </c>
      <c r="U43" s="10">
        <v>51</v>
      </c>
      <c r="V43" s="10">
        <v>51</v>
      </c>
      <c r="W43" s="10">
        <f t="shared" si="132"/>
        <v>0</v>
      </c>
      <c r="X43" s="10">
        <v>834</v>
      </c>
      <c r="Y43" s="10">
        <v>834</v>
      </c>
      <c r="Z43" s="10">
        <f t="shared" si="133"/>
        <v>0</v>
      </c>
      <c r="AA43" s="10"/>
      <c r="AB43" s="10"/>
      <c r="AC43" s="10">
        <f t="shared" si="134"/>
        <v>0</v>
      </c>
      <c r="AD43" s="11">
        <v>633009</v>
      </c>
      <c r="AE43" s="12" t="s">
        <v>42</v>
      </c>
      <c r="AF43" s="10"/>
      <c r="AG43" s="10"/>
      <c r="AH43" s="10">
        <f t="shared" si="135"/>
        <v>0</v>
      </c>
      <c r="AI43" s="10"/>
      <c r="AJ43" s="10"/>
      <c r="AK43" s="10">
        <f t="shared" si="136"/>
        <v>0</v>
      </c>
      <c r="AL43" s="10"/>
      <c r="AM43" s="10"/>
      <c r="AN43" s="10">
        <f t="shared" si="137"/>
        <v>0</v>
      </c>
      <c r="AO43" s="10">
        <v>100</v>
      </c>
      <c r="AP43" s="10">
        <v>100</v>
      </c>
      <c r="AQ43" s="10">
        <f t="shared" si="138"/>
        <v>0</v>
      </c>
      <c r="AR43" s="11">
        <v>633009</v>
      </c>
      <c r="AS43" s="12" t="s">
        <v>42</v>
      </c>
      <c r="AT43" s="10"/>
      <c r="AU43" s="10"/>
      <c r="AV43" s="10">
        <f t="shared" si="139"/>
        <v>0</v>
      </c>
      <c r="AW43" s="10">
        <v>200</v>
      </c>
      <c r="AX43" s="10">
        <v>245</v>
      </c>
      <c r="AY43" s="10">
        <f t="shared" si="140"/>
        <v>45</v>
      </c>
      <c r="AZ43" s="10"/>
      <c r="BA43" s="10"/>
      <c r="BB43" s="10">
        <f t="shared" si="141"/>
        <v>0</v>
      </c>
      <c r="BC43" s="10">
        <v>50</v>
      </c>
      <c r="BD43" s="10">
        <v>52</v>
      </c>
      <c r="BE43" s="10">
        <f t="shared" si="142"/>
        <v>2</v>
      </c>
      <c r="BF43" s="11">
        <v>633009</v>
      </c>
      <c r="BG43" s="12" t="s">
        <v>42</v>
      </c>
      <c r="BH43" s="10"/>
      <c r="BI43" s="10"/>
      <c r="BJ43" s="10">
        <f t="shared" si="143"/>
        <v>0</v>
      </c>
      <c r="BK43" s="10"/>
      <c r="BL43" s="10"/>
      <c r="BM43" s="10">
        <f t="shared" si="144"/>
        <v>0</v>
      </c>
      <c r="BN43" s="10"/>
      <c r="BO43" s="10">
        <v>40</v>
      </c>
      <c r="BP43" s="10">
        <f t="shared" si="145"/>
        <v>40</v>
      </c>
      <c r="BQ43" s="10">
        <v>150</v>
      </c>
      <c r="BR43" s="10">
        <v>150</v>
      </c>
      <c r="BS43" s="10">
        <f t="shared" si="146"/>
        <v>0</v>
      </c>
      <c r="BT43" s="11">
        <v>633009</v>
      </c>
      <c r="BU43" s="12" t="s">
        <v>42</v>
      </c>
      <c r="BV43" s="10"/>
      <c r="BW43" s="10"/>
      <c r="BX43" s="10">
        <f t="shared" si="147"/>
        <v>0</v>
      </c>
      <c r="BY43" s="10">
        <v>47</v>
      </c>
      <c r="BZ43" s="10">
        <v>47</v>
      </c>
      <c r="CA43" s="10">
        <f t="shared" si="148"/>
        <v>0</v>
      </c>
      <c r="CB43" s="10"/>
      <c r="CC43" s="10"/>
      <c r="CD43" s="10">
        <f t="shared" si="149"/>
        <v>0</v>
      </c>
      <c r="CE43" s="10">
        <v>50</v>
      </c>
      <c r="CF43" s="10">
        <v>50</v>
      </c>
      <c r="CG43" s="10">
        <f t="shared" si="150"/>
        <v>0</v>
      </c>
    </row>
    <row r="44" spans="1:85" x14ac:dyDescent="0.25">
      <c r="A44" s="8">
        <v>633010</v>
      </c>
      <c r="B44" s="29" t="s">
        <v>43</v>
      </c>
      <c r="C44" s="10">
        <v>80</v>
      </c>
      <c r="D44" s="10">
        <v>0</v>
      </c>
      <c r="E44" s="10">
        <f t="shared" si="126"/>
        <v>-80</v>
      </c>
      <c r="F44" s="10">
        <v>120</v>
      </c>
      <c r="G44" s="10">
        <v>28</v>
      </c>
      <c r="H44" s="10">
        <f t="shared" si="127"/>
        <v>-92</v>
      </c>
      <c r="I44" s="320">
        <f t="shared" si="128"/>
        <v>28</v>
      </c>
      <c r="J44" s="10"/>
      <c r="K44" s="10"/>
      <c r="L44" s="10">
        <f t="shared" si="129"/>
        <v>0</v>
      </c>
      <c r="M44" s="10"/>
      <c r="N44" s="10"/>
      <c r="O44" s="10">
        <f t="shared" si="130"/>
        <v>0</v>
      </c>
      <c r="P44" s="8">
        <v>633010</v>
      </c>
      <c r="Q44" s="29" t="s">
        <v>43</v>
      </c>
      <c r="R44" s="10"/>
      <c r="S44" s="10"/>
      <c r="T44" s="10">
        <f t="shared" si="131"/>
        <v>0</v>
      </c>
      <c r="U44" s="10"/>
      <c r="V44" s="10"/>
      <c r="W44" s="10">
        <f t="shared" si="132"/>
        <v>0</v>
      </c>
      <c r="X44" s="10"/>
      <c r="Y44" s="10"/>
      <c r="Z44" s="10">
        <f t="shared" si="133"/>
        <v>0</v>
      </c>
      <c r="AA44" s="10"/>
      <c r="AB44" s="10"/>
      <c r="AC44" s="10">
        <f t="shared" si="134"/>
        <v>0</v>
      </c>
      <c r="AD44" s="8">
        <v>633010</v>
      </c>
      <c r="AE44" s="29" t="s">
        <v>43</v>
      </c>
      <c r="AF44" s="10"/>
      <c r="AG44" s="10"/>
      <c r="AH44" s="10">
        <f t="shared" si="135"/>
        <v>0</v>
      </c>
      <c r="AI44" s="10"/>
      <c r="AJ44" s="10"/>
      <c r="AK44" s="10">
        <f t="shared" si="136"/>
        <v>0</v>
      </c>
      <c r="AL44" s="10"/>
      <c r="AM44" s="10"/>
      <c r="AN44" s="10">
        <f t="shared" si="137"/>
        <v>0</v>
      </c>
      <c r="AO44" s="10"/>
      <c r="AP44" s="10"/>
      <c r="AQ44" s="10">
        <f t="shared" si="138"/>
        <v>0</v>
      </c>
      <c r="AR44" s="8">
        <v>633010</v>
      </c>
      <c r="AS44" s="29" t="s">
        <v>43</v>
      </c>
      <c r="AT44" s="10"/>
      <c r="AU44" s="10"/>
      <c r="AV44" s="10">
        <f t="shared" si="139"/>
        <v>0</v>
      </c>
      <c r="AW44" s="10"/>
      <c r="AX44" s="10">
        <v>6</v>
      </c>
      <c r="AY44" s="10">
        <f t="shared" si="140"/>
        <v>6</v>
      </c>
      <c r="AZ44" s="10"/>
      <c r="BA44" s="10"/>
      <c r="BB44" s="10">
        <f t="shared" si="141"/>
        <v>0</v>
      </c>
      <c r="BC44" s="10">
        <v>300</v>
      </c>
      <c r="BD44" s="10">
        <v>156</v>
      </c>
      <c r="BE44" s="10">
        <f t="shared" si="142"/>
        <v>-144</v>
      </c>
      <c r="BF44" s="8">
        <v>633010</v>
      </c>
      <c r="BG44" s="29" t="s">
        <v>43</v>
      </c>
      <c r="BH44" s="10"/>
      <c r="BI44" s="10"/>
      <c r="BJ44" s="10">
        <f t="shared" si="143"/>
        <v>0</v>
      </c>
      <c r="BK44" s="10"/>
      <c r="BL44" s="10"/>
      <c r="BM44" s="10">
        <f t="shared" si="144"/>
        <v>0</v>
      </c>
      <c r="BN44" s="10"/>
      <c r="BO44" s="10"/>
      <c r="BP44" s="10">
        <f t="shared" si="145"/>
        <v>0</v>
      </c>
      <c r="BQ44" s="10"/>
      <c r="BR44" s="10"/>
      <c r="BS44" s="10">
        <f t="shared" si="146"/>
        <v>0</v>
      </c>
      <c r="BT44" s="8">
        <v>633010</v>
      </c>
      <c r="BU44" s="29" t="s">
        <v>43</v>
      </c>
      <c r="BV44" s="10"/>
      <c r="BW44" s="10"/>
      <c r="BX44" s="10">
        <f t="shared" si="147"/>
        <v>0</v>
      </c>
      <c r="BY44" s="10"/>
      <c r="BZ44" s="10"/>
      <c r="CA44" s="10">
        <f t="shared" si="148"/>
        <v>0</v>
      </c>
      <c r="CB44" s="10"/>
      <c r="CC44" s="10"/>
      <c r="CD44" s="10">
        <f t="shared" si="149"/>
        <v>0</v>
      </c>
      <c r="CE44" s="10"/>
      <c r="CF44" s="10"/>
      <c r="CG44" s="10">
        <f t="shared" si="150"/>
        <v>0</v>
      </c>
    </row>
    <row r="45" spans="1:85" x14ac:dyDescent="0.25">
      <c r="A45" s="8">
        <v>633011</v>
      </c>
      <c r="B45" s="30" t="s">
        <v>44</v>
      </c>
      <c r="C45" s="10">
        <v>0</v>
      </c>
      <c r="D45" s="10">
        <v>0</v>
      </c>
      <c r="E45" s="10">
        <f t="shared" si="126"/>
        <v>0</v>
      </c>
      <c r="F45" s="10">
        <v>0</v>
      </c>
      <c r="G45" s="10">
        <v>0</v>
      </c>
      <c r="H45" s="10">
        <f t="shared" si="127"/>
        <v>0</v>
      </c>
      <c r="I45" s="320">
        <f t="shared" si="128"/>
        <v>0</v>
      </c>
      <c r="J45" s="10"/>
      <c r="K45" s="10"/>
      <c r="L45" s="10">
        <f t="shared" si="129"/>
        <v>0</v>
      </c>
      <c r="M45" s="10"/>
      <c r="N45" s="10"/>
      <c r="O45" s="10">
        <f t="shared" si="130"/>
        <v>0</v>
      </c>
      <c r="P45" s="8">
        <v>633011</v>
      </c>
      <c r="Q45" s="30" t="s">
        <v>44</v>
      </c>
      <c r="R45" s="10"/>
      <c r="S45" s="10"/>
      <c r="T45" s="10">
        <f t="shared" si="131"/>
        <v>0</v>
      </c>
      <c r="U45" s="10"/>
      <c r="V45" s="10"/>
      <c r="W45" s="10">
        <f t="shared" si="132"/>
        <v>0</v>
      </c>
      <c r="X45" s="10"/>
      <c r="Y45" s="10"/>
      <c r="Z45" s="10">
        <f t="shared" si="133"/>
        <v>0</v>
      </c>
      <c r="AA45" s="10"/>
      <c r="AB45" s="10"/>
      <c r="AC45" s="10">
        <f t="shared" si="134"/>
        <v>0</v>
      </c>
      <c r="AD45" s="8">
        <v>633011</v>
      </c>
      <c r="AE45" s="30" t="s">
        <v>44</v>
      </c>
      <c r="AF45" s="10"/>
      <c r="AG45" s="10"/>
      <c r="AH45" s="10">
        <f t="shared" si="135"/>
        <v>0</v>
      </c>
      <c r="AI45" s="10"/>
      <c r="AJ45" s="10"/>
      <c r="AK45" s="10">
        <f t="shared" si="136"/>
        <v>0</v>
      </c>
      <c r="AL45" s="10"/>
      <c r="AM45" s="10"/>
      <c r="AN45" s="10">
        <f t="shared" si="137"/>
        <v>0</v>
      </c>
      <c r="AO45" s="10"/>
      <c r="AP45" s="10"/>
      <c r="AQ45" s="10">
        <f t="shared" si="138"/>
        <v>0</v>
      </c>
      <c r="AR45" s="8">
        <v>633011</v>
      </c>
      <c r="AS45" s="30" t="s">
        <v>44</v>
      </c>
      <c r="AT45" s="10"/>
      <c r="AU45" s="10"/>
      <c r="AV45" s="10">
        <f t="shared" si="139"/>
        <v>0</v>
      </c>
      <c r="AW45" s="10"/>
      <c r="AX45" s="10"/>
      <c r="AY45" s="10">
        <f t="shared" si="140"/>
        <v>0</v>
      </c>
      <c r="AZ45" s="10"/>
      <c r="BA45" s="10"/>
      <c r="BB45" s="10">
        <f t="shared" si="141"/>
        <v>0</v>
      </c>
      <c r="BC45" s="10"/>
      <c r="BD45" s="10"/>
      <c r="BE45" s="10">
        <f t="shared" si="142"/>
        <v>0</v>
      </c>
      <c r="BF45" s="8">
        <v>633011</v>
      </c>
      <c r="BG45" s="30" t="s">
        <v>44</v>
      </c>
      <c r="BH45" s="10"/>
      <c r="BI45" s="10"/>
      <c r="BJ45" s="10">
        <f t="shared" si="143"/>
        <v>0</v>
      </c>
      <c r="BK45" s="10"/>
      <c r="BL45" s="10"/>
      <c r="BM45" s="10">
        <f t="shared" si="144"/>
        <v>0</v>
      </c>
      <c r="BN45" s="10"/>
      <c r="BO45" s="10"/>
      <c r="BP45" s="10">
        <f t="shared" si="145"/>
        <v>0</v>
      </c>
      <c r="BQ45" s="10"/>
      <c r="BR45" s="10"/>
      <c r="BS45" s="10">
        <f t="shared" si="146"/>
        <v>0</v>
      </c>
      <c r="BT45" s="8">
        <v>633011</v>
      </c>
      <c r="BU45" s="30" t="s">
        <v>44</v>
      </c>
      <c r="BV45" s="10"/>
      <c r="BW45" s="10"/>
      <c r="BX45" s="10">
        <f t="shared" si="147"/>
        <v>0</v>
      </c>
      <c r="BY45" s="10"/>
      <c r="BZ45" s="10"/>
      <c r="CA45" s="10">
        <f t="shared" si="148"/>
        <v>0</v>
      </c>
      <c r="CB45" s="10"/>
      <c r="CC45" s="10"/>
      <c r="CD45" s="10">
        <f t="shared" si="149"/>
        <v>0</v>
      </c>
      <c r="CE45" s="10">
        <v>250</v>
      </c>
      <c r="CF45" s="10">
        <v>250</v>
      </c>
      <c r="CG45" s="10">
        <f t="shared" si="150"/>
        <v>0</v>
      </c>
    </row>
    <row r="46" spans="1:85" x14ac:dyDescent="0.25">
      <c r="A46" s="11">
        <v>633013</v>
      </c>
      <c r="B46" s="12" t="s">
        <v>45</v>
      </c>
      <c r="C46" s="10">
        <v>40</v>
      </c>
      <c r="D46" s="10">
        <v>0</v>
      </c>
      <c r="E46" s="10">
        <f t="shared" si="126"/>
        <v>-40</v>
      </c>
      <c r="F46" s="10">
        <v>60</v>
      </c>
      <c r="G46" s="10">
        <v>36</v>
      </c>
      <c r="H46" s="10">
        <f t="shared" si="127"/>
        <v>-24</v>
      </c>
      <c r="I46" s="320">
        <f t="shared" si="128"/>
        <v>36</v>
      </c>
      <c r="J46" s="10"/>
      <c r="K46" s="10"/>
      <c r="L46" s="10">
        <f t="shared" si="129"/>
        <v>0</v>
      </c>
      <c r="M46" s="10"/>
      <c r="N46" s="10"/>
      <c r="O46" s="10">
        <f t="shared" si="130"/>
        <v>0</v>
      </c>
      <c r="P46" s="11">
        <v>633013</v>
      </c>
      <c r="Q46" s="12" t="s">
        <v>45</v>
      </c>
      <c r="R46" s="10"/>
      <c r="S46" s="10"/>
      <c r="T46" s="10">
        <f t="shared" si="131"/>
        <v>0</v>
      </c>
      <c r="U46" s="10"/>
      <c r="V46" s="10"/>
      <c r="W46" s="10">
        <f t="shared" si="132"/>
        <v>0</v>
      </c>
      <c r="X46" s="10"/>
      <c r="Y46" s="10"/>
      <c r="Z46" s="10">
        <f t="shared" si="133"/>
        <v>0</v>
      </c>
      <c r="AA46" s="10"/>
      <c r="AB46" s="10"/>
      <c r="AC46" s="10">
        <f t="shared" si="134"/>
        <v>0</v>
      </c>
      <c r="AD46" s="11">
        <v>633013</v>
      </c>
      <c r="AE46" s="12" t="s">
        <v>45</v>
      </c>
      <c r="AF46" s="10"/>
      <c r="AG46" s="10"/>
      <c r="AH46" s="10">
        <f t="shared" si="135"/>
        <v>0</v>
      </c>
      <c r="AI46" s="10"/>
      <c r="AJ46" s="10"/>
      <c r="AK46" s="10">
        <f t="shared" si="136"/>
        <v>0</v>
      </c>
      <c r="AL46" s="10"/>
      <c r="AM46" s="10"/>
      <c r="AN46" s="10">
        <f t="shared" si="137"/>
        <v>0</v>
      </c>
      <c r="AO46" s="10"/>
      <c r="AP46" s="10"/>
      <c r="AQ46" s="10">
        <f t="shared" si="138"/>
        <v>0</v>
      </c>
      <c r="AR46" s="11">
        <v>633013</v>
      </c>
      <c r="AS46" s="12" t="s">
        <v>45</v>
      </c>
      <c r="AT46" s="10"/>
      <c r="AU46" s="10"/>
      <c r="AV46" s="10">
        <f t="shared" si="139"/>
        <v>0</v>
      </c>
      <c r="AW46" s="10"/>
      <c r="AX46" s="10"/>
      <c r="AY46" s="10">
        <f t="shared" si="140"/>
        <v>0</v>
      </c>
      <c r="AZ46" s="10"/>
      <c r="BA46" s="10"/>
      <c r="BB46" s="10">
        <f t="shared" si="141"/>
        <v>0</v>
      </c>
      <c r="BC46" s="10"/>
      <c r="BD46" s="10">
        <v>77</v>
      </c>
      <c r="BE46" s="10">
        <f t="shared" si="142"/>
        <v>77</v>
      </c>
      <c r="BF46" s="11">
        <v>633013</v>
      </c>
      <c r="BG46" s="12" t="s">
        <v>45</v>
      </c>
      <c r="BH46" s="10"/>
      <c r="BI46" s="10"/>
      <c r="BJ46" s="10">
        <f t="shared" si="143"/>
        <v>0</v>
      </c>
      <c r="BK46" s="10"/>
      <c r="BL46" s="10"/>
      <c r="BM46" s="10">
        <f t="shared" si="144"/>
        <v>0</v>
      </c>
      <c r="BN46" s="10"/>
      <c r="BO46" s="10"/>
      <c r="BP46" s="10">
        <f t="shared" si="145"/>
        <v>0</v>
      </c>
      <c r="BQ46" s="10"/>
      <c r="BR46" s="10"/>
      <c r="BS46" s="10">
        <f t="shared" si="146"/>
        <v>0</v>
      </c>
      <c r="BT46" s="11">
        <v>633013</v>
      </c>
      <c r="BU46" s="12" t="s">
        <v>45</v>
      </c>
      <c r="BV46" s="10"/>
      <c r="BW46" s="10"/>
      <c r="BX46" s="10">
        <f t="shared" si="147"/>
        <v>0</v>
      </c>
      <c r="BY46" s="10"/>
      <c r="BZ46" s="10"/>
      <c r="CA46" s="10">
        <f t="shared" si="148"/>
        <v>0</v>
      </c>
      <c r="CB46" s="10"/>
      <c r="CC46" s="10"/>
      <c r="CD46" s="10">
        <f t="shared" si="149"/>
        <v>0</v>
      </c>
      <c r="CE46" s="10"/>
      <c r="CF46" s="10"/>
      <c r="CG46" s="10">
        <f t="shared" si="150"/>
        <v>0</v>
      </c>
    </row>
    <row r="47" spans="1:85" x14ac:dyDescent="0.25">
      <c r="A47" s="11">
        <v>633015</v>
      </c>
      <c r="B47" s="12" t="s">
        <v>46</v>
      </c>
      <c r="C47" s="10">
        <v>40</v>
      </c>
      <c r="D47" s="10">
        <v>13</v>
      </c>
      <c r="E47" s="10">
        <f t="shared" si="126"/>
        <v>-27</v>
      </c>
      <c r="F47" s="10">
        <v>60</v>
      </c>
      <c r="G47" s="10">
        <v>23</v>
      </c>
      <c r="H47" s="10">
        <f t="shared" si="127"/>
        <v>-37</v>
      </c>
      <c r="I47" s="320">
        <f t="shared" si="128"/>
        <v>36</v>
      </c>
      <c r="J47" s="10"/>
      <c r="K47" s="10"/>
      <c r="L47" s="10">
        <f t="shared" si="129"/>
        <v>0</v>
      </c>
      <c r="M47" s="10"/>
      <c r="N47" s="10"/>
      <c r="O47" s="10">
        <f t="shared" si="130"/>
        <v>0</v>
      </c>
      <c r="P47" s="11">
        <v>633015</v>
      </c>
      <c r="Q47" s="12" t="s">
        <v>46</v>
      </c>
      <c r="R47" s="10"/>
      <c r="S47" s="10"/>
      <c r="T47" s="10">
        <f t="shared" si="131"/>
        <v>0</v>
      </c>
      <c r="U47" s="10"/>
      <c r="V47" s="10"/>
      <c r="W47" s="10">
        <f t="shared" si="132"/>
        <v>0</v>
      </c>
      <c r="X47" s="10"/>
      <c r="Y47" s="10"/>
      <c r="Z47" s="10">
        <f t="shared" si="133"/>
        <v>0</v>
      </c>
      <c r="AA47" s="10"/>
      <c r="AB47" s="10"/>
      <c r="AC47" s="10">
        <f t="shared" si="134"/>
        <v>0</v>
      </c>
      <c r="AD47" s="11">
        <v>633015</v>
      </c>
      <c r="AE47" s="12" t="s">
        <v>46</v>
      </c>
      <c r="AF47" s="10"/>
      <c r="AG47" s="10"/>
      <c r="AH47" s="10">
        <f t="shared" si="135"/>
        <v>0</v>
      </c>
      <c r="AI47" s="10"/>
      <c r="AJ47" s="10"/>
      <c r="AK47" s="10">
        <f t="shared" si="136"/>
        <v>0</v>
      </c>
      <c r="AL47" s="10"/>
      <c r="AM47" s="10"/>
      <c r="AN47" s="10">
        <f t="shared" si="137"/>
        <v>0</v>
      </c>
      <c r="AO47" s="10"/>
      <c r="AP47" s="10"/>
      <c r="AQ47" s="10">
        <f t="shared" si="138"/>
        <v>0</v>
      </c>
      <c r="AR47" s="11">
        <v>633015</v>
      </c>
      <c r="AS47" s="12" t="s">
        <v>46</v>
      </c>
      <c r="AT47" s="10"/>
      <c r="AU47" s="10"/>
      <c r="AV47" s="10">
        <f t="shared" si="139"/>
        <v>0</v>
      </c>
      <c r="AW47" s="10">
        <v>20</v>
      </c>
      <c r="AX47" s="10">
        <v>1</v>
      </c>
      <c r="AY47" s="10">
        <f t="shared" si="140"/>
        <v>-19</v>
      </c>
      <c r="AZ47" s="10"/>
      <c r="BA47" s="10"/>
      <c r="BB47" s="10">
        <f t="shared" si="141"/>
        <v>0</v>
      </c>
      <c r="BC47" s="10">
        <v>20</v>
      </c>
      <c r="BD47" s="10">
        <v>13</v>
      </c>
      <c r="BE47" s="10">
        <f t="shared" si="142"/>
        <v>-7</v>
      </c>
      <c r="BF47" s="11">
        <v>633015</v>
      </c>
      <c r="BG47" s="12" t="s">
        <v>46</v>
      </c>
      <c r="BH47" s="10"/>
      <c r="BI47" s="10"/>
      <c r="BJ47" s="10">
        <f t="shared" si="143"/>
        <v>0</v>
      </c>
      <c r="BK47" s="10"/>
      <c r="BL47" s="10"/>
      <c r="BM47" s="10">
        <f t="shared" si="144"/>
        <v>0</v>
      </c>
      <c r="BN47" s="10"/>
      <c r="BO47" s="10"/>
      <c r="BP47" s="10">
        <f t="shared" si="145"/>
        <v>0</v>
      </c>
      <c r="BQ47" s="10"/>
      <c r="BR47" s="10"/>
      <c r="BS47" s="10">
        <f t="shared" si="146"/>
        <v>0</v>
      </c>
      <c r="BT47" s="11">
        <v>633015</v>
      </c>
      <c r="BU47" s="12" t="s">
        <v>46</v>
      </c>
      <c r="BV47" s="10"/>
      <c r="BW47" s="10"/>
      <c r="BX47" s="10">
        <f t="shared" si="147"/>
        <v>0</v>
      </c>
      <c r="BY47" s="10"/>
      <c r="BZ47" s="10"/>
      <c r="CA47" s="10">
        <f t="shared" si="148"/>
        <v>0</v>
      </c>
      <c r="CB47" s="10"/>
      <c r="CC47" s="10"/>
      <c r="CD47" s="10">
        <f t="shared" si="149"/>
        <v>0</v>
      </c>
      <c r="CE47" s="10"/>
      <c r="CF47" s="10"/>
      <c r="CG47" s="10">
        <f t="shared" si="150"/>
        <v>0</v>
      </c>
    </row>
    <row r="48" spans="1:85" x14ac:dyDescent="0.25">
      <c r="A48" s="11">
        <v>633016</v>
      </c>
      <c r="B48" s="12" t="s">
        <v>47</v>
      </c>
      <c r="C48" s="10">
        <v>0</v>
      </c>
      <c r="D48" s="10">
        <v>0</v>
      </c>
      <c r="E48" s="10">
        <f t="shared" si="126"/>
        <v>0</v>
      </c>
      <c r="F48" s="10">
        <v>0</v>
      </c>
      <c r="G48" s="10">
        <v>0</v>
      </c>
      <c r="H48" s="10">
        <f t="shared" si="127"/>
        <v>0</v>
      </c>
      <c r="I48" s="320">
        <f t="shared" si="128"/>
        <v>0</v>
      </c>
      <c r="J48" s="10"/>
      <c r="K48" s="10"/>
      <c r="L48" s="10">
        <f t="shared" si="129"/>
        <v>0</v>
      </c>
      <c r="M48" s="10"/>
      <c r="N48" s="10"/>
      <c r="O48" s="10">
        <f t="shared" si="130"/>
        <v>0</v>
      </c>
      <c r="P48" s="11">
        <v>633016</v>
      </c>
      <c r="Q48" s="12" t="s">
        <v>47</v>
      </c>
      <c r="R48" s="10"/>
      <c r="S48" s="10"/>
      <c r="T48" s="10">
        <f t="shared" si="131"/>
        <v>0</v>
      </c>
      <c r="U48" s="10"/>
      <c r="V48" s="10"/>
      <c r="W48" s="10">
        <f t="shared" si="132"/>
        <v>0</v>
      </c>
      <c r="X48" s="10"/>
      <c r="Y48" s="10"/>
      <c r="Z48" s="10">
        <f t="shared" si="133"/>
        <v>0</v>
      </c>
      <c r="AA48" s="10"/>
      <c r="AB48" s="10"/>
      <c r="AC48" s="10">
        <f t="shared" si="134"/>
        <v>0</v>
      </c>
      <c r="AD48" s="11">
        <v>633016</v>
      </c>
      <c r="AE48" s="12" t="s">
        <v>47</v>
      </c>
      <c r="AF48" s="10"/>
      <c r="AG48" s="10"/>
      <c r="AH48" s="10">
        <f t="shared" si="135"/>
        <v>0</v>
      </c>
      <c r="AI48" s="10"/>
      <c r="AJ48" s="10"/>
      <c r="AK48" s="10">
        <f t="shared" si="136"/>
        <v>0</v>
      </c>
      <c r="AL48" s="10"/>
      <c r="AM48" s="10"/>
      <c r="AN48" s="10">
        <f t="shared" si="137"/>
        <v>0</v>
      </c>
      <c r="AO48" s="10"/>
      <c r="AP48" s="10"/>
      <c r="AQ48" s="10">
        <f t="shared" si="138"/>
        <v>0</v>
      </c>
      <c r="AR48" s="11">
        <v>633016</v>
      </c>
      <c r="AS48" s="12" t="s">
        <v>47</v>
      </c>
      <c r="AT48" s="10"/>
      <c r="AU48" s="10"/>
      <c r="AV48" s="10">
        <f t="shared" si="139"/>
        <v>0</v>
      </c>
      <c r="AW48" s="10"/>
      <c r="AX48" s="10"/>
      <c r="AY48" s="10">
        <f t="shared" si="140"/>
        <v>0</v>
      </c>
      <c r="AZ48" s="10"/>
      <c r="BA48" s="10"/>
      <c r="BB48" s="10">
        <f t="shared" si="141"/>
        <v>0</v>
      </c>
      <c r="BC48" s="10"/>
      <c r="BD48" s="10"/>
      <c r="BE48" s="10">
        <f t="shared" si="142"/>
        <v>0</v>
      </c>
      <c r="BF48" s="11">
        <v>633016</v>
      </c>
      <c r="BG48" s="12" t="s">
        <v>47</v>
      </c>
      <c r="BH48" s="10"/>
      <c r="BI48" s="10"/>
      <c r="BJ48" s="10">
        <f t="shared" si="143"/>
        <v>0</v>
      </c>
      <c r="BK48" s="10"/>
      <c r="BL48" s="10"/>
      <c r="BM48" s="10">
        <f t="shared" si="144"/>
        <v>0</v>
      </c>
      <c r="BN48" s="10">
        <v>200</v>
      </c>
      <c r="BO48" s="10">
        <v>160</v>
      </c>
      <c r="BP48" s="10">
        <f t="shared" si="145"/>
        <v>-40</v>
      </c>
      <c r="BQ48" s="10"/>
      <c r="BR48" s="10">
        <v>265</v>
      </c>
      <c r="BS48" s="10">
        <f t="shared" si="146"/>
        <v>265</v>
      </c>
      <c r="BT48" s="11">
        <v>633016</v>
      </c>
      <c r="BU48" s="12" t="s">
        <v>47</v>
      </c>
      <c r="BV48" s="10"/>
      <c r="BW48" s="10"/>
      <c r="BX48" s="10">
        <f t="shared" si="147"/>
        <v>0</v>
      </c>
      <c r="BY48" s="10"/>
      <c r="BZ48" s="10"/>
      <c r="CA48" s="10">
        <f t="shared" si="148"/>
        <v>0</v>
      </c>
      <c r="CB48" s="10"/>
      <c r="CC48" s="10"/>
      <c r="CD48" s="10">
        <f t="shared" si="149"/>
        <v>0</v>
      </c>
      <c r="CE48" s="10"/>
      <c r="CF48" s="10"/>
      <c r="CG48" s="10">
        <f t="shared" si="150"/>
        <v>0</v>
      </c>
    </row>
    <row r="49" spans="1:85" x14ac:dyDescent="0.25">
      <c r="A49" s="11">
        <v>633018</v>
      </c>
      <c r="B49" s="12" t="s">
        <v>48</v>
      </c>
      <c r="C49" s="10">
        <v>0</v>
      </c>
      <c r="D49" s="10">
        <v>0</v>
      </c>
      <c r="E49" s="10">
        <f t="shared" si="126"/>
        <v>0</v>
      </c>
      <c r="F49" s="10">
        <v>0</v>
      </c>
      <c r="G49" s="10">
        <v>0</v>
      </c>
      <c r="H49" s="10">
        <f t="shared" si="127"/>
        <v>0</v>
      </c>
      <c r="I49" s="320">
        <f t="shared" si="128"/>
        <v>0</v>
      </c>
      <c r="J49" s="10"/>
      <c r="K49" s="10"/>
      <c r="L49" s="10">
        <f t="shared" si="129"/>
        <v>0</v>
      </c>
      <c r="M49" s="10"/>
      <c r="N49" s="10"/>
      <c r="O49" s="10">
        <f t="shared" si="130"/>
        <v>0</v>
      </c>
      <c r="P49" s="11">
        <v>633018</v>
      </c>
      <c r="Q49" s="12" t="s">
        <v>48</v>
      </c>
      <c r="R49" s="10"/>
      <c r="S49" s="10"/>
      <c r="T49" s="10">
        <f t="shared" si="131"/>
        <v>0</v>
      </c>
      <c r="U49" s="10"/>
      <c r="V49" s="10"/>
      <c r="W49" s="10">
        <f t="shared" si="132"/>
        <v>0</v>
      </c>
      <c r="X49" s="10"/>
      <c r="Y49" s="10"/>
      <c r="Z49" s="10">
        <f t="shared" si="133"/>
        <v>0</v>
      </c>
      <c r="AA49" s="10"/>
      <c r="AB49" s="10"/>
      <c r="AC49" s="10">
        <f t="shared" si="134"/>
        <v>0</v>
      </c>
      <c r="AD49" s="11">
        <v>633018</v>
      </c>
      <c r="AE49" s="12" t="s">
        <v>48</v>
      </c>
      <c r="AF49" s="10"/>
      <c r="AG49" s="10"/>
      <c r="AH49" s="10">
        <f t="shared" si="135"/>
        <v>0</v>
      </c>
      <c r="AI49" s="10"/>
      <c r="AJ49" s="10"/>
      <c r="AK49" s="10">
        <f t="shared" si="136"/>
        <v>0</v>
      </c>
      <c r="AL49" s="10"/>
      <c r="AM49" s="10"/>
      <c r="AN49" s="10">
        <f t="shared" si="137"/>
        <v>0</v>
      </c>
      <c r="AO49" s="10"/>
      <c r="AP49" s="10"/>
      <c r="AQ49" s="10">
        <f t="shared" si="138"/>
        <v>0</v>
      </c>
      <c r="AR49" s="11">
        <v>633018</v>
      </c>
      <c r="AS49" s="12" t="s">
        <v>48</v>
      </c>
      <c r="AT49" s="10"/>
      <c r="AU49" s="10"/>
      <c r="AV49" s="10">
        <f t="shared" si="139"/>
        <v>0</v>
      </c>
      <c r="AW49" s="10"/>
      <c r="AX49" s="10"/>
      <c r="AY49" s="10">
        <f t="shared" si="140"/>
        <v>0</v>
      </c>
      <c r="AZ49" s="10"/>
      <c r="BA49" s="10"/>
      <c r="BB49" s="10">
        <f t="shared" si="141"/>
        <v>0</v>
      </c>
      <c r="BC49" s="10"/>
      <c r="BD49" s="10"/>
      <c r="BE49" s="10">
        <f t="shared" si="142"/>
        <v>0</v>
      </c>
      <c r="BF49" s="11">
        <v>633018</v>
      </c>
      <c r="BG49" s="12" t="s">
        <v>48</v>
      </c>
      <c r="BH49" s="10"/>
      <c r="BI49" s="10"/>
      <c r="BJ49" s="10">
        <f t="shared" si="143"/>
        <v>0</v>
      </c>
      <c r="BK49" s="10"/>
      <c r="BL49" s="10"/>
      <c r="BM49" s="10">
        <f t="shared" si="144"/>
        <v>0</v>
      </c>
      <c r="BN49" s="10"/>
      <c r="BO49" s="10"/>
      <c r="BP49" s="10">
        <f t="shared" si="145"/>
        <v>0</v>
      </c>
      <c r="BQ49" s="10"/>
      <c r="BR49" s="10"/>
      <c r="BS49" s="10">
        <f t="shared" si="146"/>
        <v>0</v>
      </c>
      <c r="BT49" s="11">
        <v>633018</v>
      </c>
      <c r="BU49" s="12" t="s">
        <v>48</v>
      </c>
      <c r="BV49" s="10"/>
      <c r="BW49" s="10"/>
      <c r="BX49" s="10">
        <f t="shared" si="147"/>
        <v>0</v>
      </c>
      <c r="BY49" s="10"/>
      <c r="BZ49" s="10"/>
      <c r="CA49" s="10">
        <f t="shared" si="148"/>
        <v>0</v>
      </c>
      <c r="CB49" s="10"/>
      <c r="CC49" s="10"/>
      <c r="CD49" s="10">
        <f t="shared" si="149"/>
        <v>0</v>
      </c>
      <c r="CE49" s="10"/>
      <c r="CF49" s="10"/>
      <c r="CG49" s="10">
        <f t="shared" si="150"/>
        <v>0</v>
      </c>
    </row>
    <row r="50" spans="1:85" ht="15.75" thickBot="1" x14ac:dyDescent="0.3">
      <c r="A50" s="11">
        <v>633019</v>
      </c>
      <c r="B50" s="12" t="s">
        <v>33</v>
      </c>
      <c r="C50" s="10">
        <v>0</v>
      </c>
      <c r="D50" s="10">
        <v>0</v>
      </c>
      <c r="E50" s="10">
        <f t="shared" si="126"/>
        <v>0</v>
      </c>
      <c r="F50" s="10">
        <v>0</v>
      </c>
      <c r="G50" s="10">
        <v>0</v>
      </c>
      <c r="H50" s="10">
        <f t="shared" si="127"/>
        <v>0</v>
      </c>
      <c r="I50" s="320">
        <f t="shared" si="128"/>
        <v>0</v>
      </c>
      <c r="J50" s="10"/>
      <c r="K50" s="10"/>
      <c r="L50" s="10">
        <f t="shared" si="129"/>
        <v>0</v>
      </c>
      <c r="M50" s="10"/>
      <c r="N50" s="10"/>
      <c r="O50" s="10">
        <f t="shared" si="130"/>
        <v>0</v>
      </c>
      <c r="P50" s="11">
        <v>633019</v>
      </c>
      <c r="Q50" s="12" t="s">
        <v>33</v>
      </c>
      <c r="R50" s="10"/>
      <c r="S50" s="10"/>
      <c r="T50" s="10">
        <f t="shared" si="131"/>
        <v>0</v>
      </c>
      <c r="U50" s="10"/>
      <c r="V50" s="10"/>
      <c r="W50" s="10">
        <f t="shared" si="132"/>
        <v>0</v>
      </c>
      <c r="X50" s="10"/>
      <c r="Y50" s="10"/>
      <c r="Z50" s="10">
        <f t="shared" si="133"/>
        <v>0</v>
      </c>
      <c r="AA50" s="10"/>
      <c r="AB50" s="10"/>
      <c r="AC50" s="10">
        <f t="shared" si="134"/>
        <v>0</v>
      </c>
      <c r="AD50" s="11">
        <v>633019</v>
      </c>
      <c r="AE50" s="12" t="s">
        <v>33</v>
      </c>
      <c r="AF50" s="10"/>
      <c r="AG50" s="10"/>
      <c r="AH50" s="10">
        <f t="shared" si="135"/>
        <v>0</v>
      </c>
      <c r="AI50" s="10"/>
      <c r="AJ50" s="10"/>
      <c r="AK50" s="10">
        <f t="shared" si="136"/>
        <v>0</v>
      </c>
      <c r="AL50" s="10"/>
      <c r="AM50" s="10"/>
      <c r="AN50" s="10">
        <f t="shared" si="137"/>
        <v>0</v>
      </c>
      <c r="AO50" s="10"/>
      <c r="AP50" s="10"/>
      <c r="AQ50" s="10">
        <f t="shared" si="138"/>
        <v>0</v>
      </c>
      <c r="AR50" s="11">
        <v>633019</v>
      </c>
      <c r="AS50" s="12" t="s">
        <v>33</v>
      </c>
      <c r="AT50" s="10"/>
      <c r="AU50" s="10"/>
      <c r="AV50" s="10">
        <f t="shared" si="139"/>
        <v>0</v>
      </c>
      <c r="AW50" s="10"/>
      <c r="AX50" s="10"/>
      <c r="AY50" s="10">
        <f t="shared" si="140"/>
        <v>0</v>
      </c>
      <c r="AZ50" s="10"/>
      <c r="BA50" s="10"/>
      <c r="BB50" s="10">
        <f t="shared" si="141"/>
        <v>0</v>
      </c>
      <c r="BC50" s="10"/>
      <c r="BD50" s="10"/>
      <c r="BE50" s="10">
        <f t="shared" si="142"/>
        <v>0</v>
      </c>
      <c r="BF50" s="11">
        <v>633019</v>
      </c>
      <c r="BG50" s="12" t="s">
        <v>33</v>
      </c>
      <c r="BH50" s="10"/>
      <c r="BI50" s="10"/>
      <c r="BJ50" s="10">
        <f t="shared" si="143"/>
        <v>0</v>
      </c>
      <c r="BK50" s="10"/>
      <c r="BL50" s="10"/>
      <c r="BM50" s="10">
        <f t="shared" si="144"/>
        <v>0</v>
      </c>
      <c r="BN50" s="10"/>
      <c r="BO50" s="10"/>
      <c r="BP50" s="10">
        <f t="shared" si="145"/>
        <v>0</v>
      </c>
      <c r="BQ50" s="10"/>
      <c r="BR50" s="10"/>
      <c r="BS50" s="10">
        <f t="shared" si="146"/>
        <v>0</v>
      </c>
      <c r="BT50" s="11">
        <v>633019</v>
      </c>
      <c r="BU50" s="12" t="s">
        <v>33</v>
      </c>
      <c r="BV50" s="10"/>
      <c r="BW50" s="10"/>
      <c r="BX50" s="10">
        <f t="shared" si="147"/>
        <v>0</v>
      </c>
      <c r="BY50" s="10"/>
      <c r="BZ50" s="10"/>
      <c r="CA50" s="10">
        <f t="shared" si="148"/>
        <v>0</v>
      </c>
      <c r="CB50" s="10"/>
      <c r="CC50" s="10"/>
      <c r="CD50" s="10">
        <f t="shared" si="149"/>
        <v>0</v>
      </c>
      <c r="CE50" s="10"/>
      <c r="CF50" s="10"/>
      <c r="CG50" s="10">
        <f t="shared" si="150"/>
        <v>0</v>
      </c>
    </row>
    <row r="51" spans="1:85" ht="15.75" thickBot="1" x14ac:dyDescent="0.3">
      <c r="A51" s="25">
        <v>633</v>
      </c>
      <c r="B51" s="26" t="s">
        <v>49</v>
      </c>
      <c r="C51" s="27">
        <f>SUM(C37:C50)</f>
        <v>10160</v>
      </c>
      <c r="D51" s="27">
        <f>SUM(D37:D50)</f>
        <v>9912</v>
      </c>
      <c r="E51" s="27">
        <f t="shared" ref="E51:AX51" si="151">SUM(E37:E50)</f>
        <v>-248</v>
      </c>
      <c r="F51" s="27">
        <f>SUM(F37:F50)</f>
        <v>15240</v>
      </c>
      <c r="G51" s="27">
        <f t="shared" si="151"/>
        <v>10544</v>
      </c>
      <c r="H51" s="27">
        <f t="shared" si="151"/>
        <v>-4696</v>
      </c>
      <c r="I51" s="27">
        <f t="shared" si="151"/>
        <v>20456</v>
      </c>
      <c r="J51" s="27">
        <f t="shared" si="151"/>
        <v>0</v>
      </c>
      <c r="K51" s="27">
        <f t="shared" si="151"/>
        <v>0</v>
      </c>
      <c r="L51" s="27">
        <f t="shared" si="151"/>
        <v>0</v>
      </c>
      <c r="M51" s="27">
        <f t="shared" si="151"/>
        <v>0</v>
      </c>
      <c r="N51" s="27">
        <f t="shared" si="151"/>
        <v>0</v>
      </c>
      <c r="O51" s="27">
        <f t="shared" si="151"/>
        <v>0</v>
      </c>
      <c r="P51" s="25">
        <v>633</v>
      </c>
      <c r="Q51" s="26" t="s">
        <v>49</v>
      </c>
      <c r="R51" s="27">
        <f t="shared" ref="R51:AL51" si="152">SUM(R37:R50)</f>
        <v>0</v>
      </c>
      <c r="S51" s="27">
        <f t="shared" si="152"/>
        <v>0</v>
      </c>
      <c r="T51" s="27">
        <f t="shared" si="152"/>
        <v>0</v>
      </c>
      <c r="U51" s="27">
        <f t="shared" si="152"/>
        <v>51</v>
      </c>
      <c r="V51" s="27">
        <f t="shared" si="152"/>
        <v>51</v>
      </c>
      <c r="W51" s="27">
        <f t="shared" si="152"/>
        <v>0</v>
      </c>
      <c r="X51" s="27">
        <f t="shared" si="152"/>
        <v>834</v>
      </c>
      <c r="Y51" s="27">
        <f t="shared" si="152"/>
        <v>834</v>
      </c>
      <c r="Z51" s="27">
        <f t="shared" si="152"/>
        <v>0</v>
      </c>
      <c r="AA51" s="27">
        <f t="shared" si="152"/>
        <v>0</v>
      </c>
      <c r="AB51" s="27">
        <f t="shared" si="152"/>
        <v>0</v>
      </c>
      <c r="AC51" s="27">
        <f t="shared" si="152"/>
        <v>0</v>
      </c>
      <c r="AD51" s="25">
        <v>633</v>
      </c>
      <c r="AE51" s="26" t="s">
        <v>49</v>
      </c>
      <c r="AF51" s="27">
        <f t="shared" si="152"/>
        <v>0</v>
      </c>
      <c r="AG51" s="27">
        <f t="shared" si="152"/>
        <v>0</v>
      </c>
      <c r="AH51" s="27">
        <f t="shared" si="152"/>
        <v>0</v>
      </c>
      <c r="AI51" s="27">
        <f t="shared" si="152"/>
        <v>0</v>
      </c>
      <c r="AJ51" s="27">
        <f t="shared" si="152"/>
        <v>0</v>
      </c>
      <c r="AK51" s="27">
        <f t="shared" si="152"/>
        <v>0</v>
      </c>
      <c r="AL51" s="27">
        <f t="shared" si="152"/>
        <v>150</v>
      </c>
      <c r="AM51" s="27">
        <f t="shared" si="151"/>
        <v>184</v>
      </c>
      <c r="AN51" s="27">
        <f t="shared" si="151"/>
        <v>34</v>
      </c>
      <c r="AO51" s="27">
        <f t="shared" si="151"/>
        <v>100</v>
      </c>
      <c r="AP51" s="27">
        <f t="shared" si="151"/>
        <v>100</v>
      </c>
      <c r="AQ51" s="27">
        <f t="shared" si="151"/>
        <v>0</v>
      </c>
      <c r="AR51" s="25">
        <v>633</v>
      </c>
      <c r="AS51" s="26" t="s">
        <v>49</v>
      </c>
      <c r="AT51" s="27">
        <f t="shared" si="151"/>
        <v>0</v>
      </c>
      <c r="AU51" s="27">
        <f t="shared" si="151"/>
        <v>0</v>
      </c>
      <c r="AV51" s="27">
        <f t="shared" si="151"/>
        <v>0</v>
      </c>
      <c r="AW51" s="27">
        <f t="shared" si="151"/>
        <v>1720</v>
      </c>
      <c r="AX51" s="27">
        <f t="shared" si="151"/>
        <v>3037</v>
      </c>
      <c r="AY51" s="27">
        <f>SUM(AY37:AY50)</f>
        <v>1317</v>
      </c>
      <c r="AZ51" s="27">
        <f t="shared" ref="AZ51:BA51" si="153">SUM(AZ37:AZ50)</f>
        <v>0</v>
      </c>
      <c r="BA51" s="27">
        <f t="shared" si="153"/>
        <v>0</v>
      </c>
      <c r="BB51" s="27">
        <f>SUM(BB37:BB50)</f>
        <v>0</v>
      </c>
      <c r="BC51" s="27">
        <f t="shared" ref="BC51:BD51" si="154">SUM(BC37:BC50)</f>
        <v>1520</v>
      </c>
      <c r="BD51" s="27">
        <f t="shared" si="154"/>
        <v>3201</v>
      </c>
      <c r="BE51" s="27">
        <f>SUM(BE37:BE50)</f>
        <v>1681</v>
      </c>
      <c r="BF51" s="25">
        <v>633</v>
      </c>
      <c r="BG51" s="26" t="s">
        <v>49</v>
      </c>
      <c r="BH51" s="27">
        <f t="shared" ref="BH51:BI51" si="155">SUM(BH37:BH50)</f>
        <v>0</v>
      </c>
      <c r="BI51" s="27">
        <f t="shared" si="155"/>
        <v>0</v>
      </c>
      <c r="BJ51" s="27">
        <f>SUM(BJ37:BJ50)</f>
        <v>0</v>
      </c>
      <c r="BK51" s="27">
        <f t="shared" ref="BK51:BO51" si="156">SUM(BK37:BK50)</f>
        <v>0</v>
      </c>
      <c r="BL51" s="27">
        <f t="shared" si="156"/>
        <v>0</v>
      </c>
      <c r="BM51" s="27">
        <f t="shared" si="156"/>
        <v>0</v>
      </c>
      <c r="BN51" s="27">
        <f t="shared" si="156"/>
        <v>200</v>
      </c>
      <c r="BO51" s="27">
        <f t="shared" si="156"/>
        <v>200</v>
      </c>
      <c r="BP51" s="27">
        <f>SUM(BP37:BP50)</f>
        <v>0</v>
      </c>
      <c r="BQ51" s="27">
        <f t="shared" ref="BQ51:BR51" si="157">SUM(BQ37:BQ50)</f>
        <v>150</v>
      </c>
      <c r="BR51" s="27">
        <f t="shared" si="157"/>
        <v>415</v>
      </c>
      <c r="BS51" s="27">
        <f>SUM(BS37:BS50)</f>
        <v>265</v>
      </c>
      <c r="BT51" s="25">
        <v>633</v>
      </c>
      <c r="BU51" s="26" t="s">
        <v>49</v>
      </c>
      <c r="BV51" s="27">
        <f t="shared" ref="BV51:BW51" si="158">SUM(BV37:BV50)</f>
        <v>0</v>
      </c>
      <c r="BW51" s="27">
        <f t="shared" si="158"/>
        <v>0</v>
      </c>
      <c r="BX51" s="27">
        <f>SUM(BX37:BX50)</f>
        <v>0</v>
      </c>
      <c r="BY51" s="27">
        <f t="shared" ref="BY51:BZ51" si="159">SUM(BY37:BY50)</f>
        <v>47</v>
      </c>
      <c r="BZ51" s="27">
        <f t="shared" si="159"/>
        <v>47</v>
      </c>
      <c r="CA51" s="27">
        <f>SUM(CA37:CA50)</f>
        <v>0</v>
      </c>
      <c r="CB51" s="27">
        <f t="shared" ref="CB51:CC51" si="160">SUM(CB37:CB50)</f>
        <v>0</v>
      </c>
      <c r="CC51" s="27">
        <f t="shared" si="160"/>
        <v>0</v>
      </c>
      <c r="CD51" s="27">
        <f>SUM(CD37:CD50)</f>
        <v>0</v>
      </c>
      <c r="CE51" s="27">
        <f t="shared" ref="CE51:CF51" si="161">SUM(CE37:CE50)</f>
        <v>300</v>
      </c>
      <c r="CF51" s="27">
        <f t="shared" si="161"/>
        <v>300</v>
      </c>
      <c r="CG51" s="27">
        <f>SUM(CG37:CG50)</f>
        <v>0</v>
      </c>
    </row>
    <row r="52" spans="1:85" ht="15.75" thickBot="1" x14ac:dyDescent="0.3">
      <c r="A52" s="31">
        <v>634004</v>
      </c>
      <c r="B52" s="32" t="s">
        <v>50</v>
      </c>
      <c r="C52" s="33">
        <v>320</v>
      </c>
      <c r="D52" s="33">
        <v>162</v>
      </c>
      <c r="E52" s="10">
        <f>SUM(D52-C52)</f>
        <v>-158</v>
      </c>
      <c r="F52" s="33">
        <v>480</v>
      </c>
      <c r="G52" s="33">
        <v>600</v>
      </c>
      <c r="H52" s="10">
        <f>SUM(G52-F52)</f>
        <v>120</v>
      </c>
      <c r="I52" s="320">
        <f>SUM(D52+G52)</f>
        <v>762</v>
      </c>
      <c r="J52" s="33"/>
      <c r="K52" s="33"/>
      <c r="L52" s="10">
        <f>SUM(K52-J52)</f>
        <v>0</v>
      </c>
      <c r="M52" s="33"/>
      <c r="N52" s="33"/>
      <c r="O52" s="10">
        <f>SUM(N52-M52)</f>
        <v>0</v>
      </c>
      <c r="P52" s="31">
        <v>634004</v>
      </c>
      <c r="Q52" s="32" t="s">
        <v>50</v>
      </c>
      <c r="R52" s="33"/>
      <c r="S52" s="33"/>
      <c r="T52" s="10">
        <f>SUM(S52-R52)</f>
        <v>0</v>
      </c>
      <c r="U52" s="33"/>
      <c r="V52" s="33"/>
      <c r="W52" s="10">
        <f>SUM(V52-U52)</f>
        <v>0</v>
      </c>
      <c r="X52" s="33">
        <v>290</v>
      </c>
      <c r="Y52" s="33">
        <v>290</v>
      </c>
      <c r="Z52" s="10">
        <f>SUM(Y52-X52)</f>
        <v>0</v>
      </c>
      <c r="AA52" s="33">
        <v>534</v>
      </c>
      <c r="AB52" s="33">
        <v>1224</v>
      </c>
      <c r="AC52" s="10">
        <f>SUM(AB52-AA52)</f>
        <v>690</v>
      </c>
      <c r="AD52" s="31">
        <v>634004</v>
      </c>
      <c r="AE52" s="32" t="s">
        <v>50</v>
      </c>
      <c r="AF52" s="33"/>
      <c r="AG52" s="33"/>
      <c r="AH52" s="10">
        <f>SUM(AG52-AF52)</f>
        <v>0</v>
      </c>
      <c r="AI52" s="33"/>
      <c r="AJ52" s="33"/>
      <c r="AK52" s="10">
        <f>SUM(AJ52-AI52)</f>
        <v>0</v>
      </c>
      <c r="AL52" s="33"/>
      <c r="AM52" s="33"/>
      <c r="AN52" s="10">
        <f>SUM(AM52-AL52)</f>
        <v>0</v>
      </c>
      <c r="AO52" s="33"/>
      <c r="AP52" s="33"/>
      <c r="AQ52" s="10">
        <f>SUM(AP52-AO52)</f>
        <v>0</v>
      </c>
      <c r="AR52" s="31">
        <v>634004</v>
      </c>
      <c r="AS52" s="32" t="s">
        <v>50</v>
      </c>
      <c r="AT52" s="33"/>
      <c r="AU52" s="33"/>
      <c r="AV52" s="10">
        <f>SUM(AU52-AT52)</f>
        <v>0</v>
      </c>
      <c r="AW52" s="33"/>
      <c r="AX52" s="33"/>
      <c r="AY52" s="10">
        <f>SUM(AX52-AW52)</f>
        <v>0</v>
      </c>
      <c r="AZ52" s="33"/>
      <c r="BA52" s="33"/>
      <c r="BB52" s="10">
        <f>SUM(BA52-AZ52)</f>
        <v>0</v>
      </c>
      <c r="BC52" s="33"/>
      <c r="BD52" s="33"/>
      <c r="BE52" s="10">
        <f>SUM(BD52-BC52)</f>
        <v>0</v>
      </c>
      <c r="BF52" s="31">
        <v>634004</v>
      </c>
      <c r="BG52" s="32" t="s">
        <v>50</v>
      </c>
      <c r="BH52" s="33"/>
      <c r="BI52" s="33"/>
      <c r="BJ52" s="10">
        <f>SUM(BI52-BH52)</f>
        <v>0</v>
      </c>
      <c r="BK52" s="33"/>
      <c r="BL52" s="33"/>
      <c r="BM52" s="10">
        <f>SUM(BL52-BK52)</f>
        <v>0</v>
      </c>
      <c r="BN52" s="33">
        <v>400</v>
      </c>
      <c r="BO52" s="33">
        <v>400</v>
      </c>
      <c r="BP52" s="10">
        <f>SUM(BO52-BN52)</f>
        <v>0</v>
      </c>
      <c r="BQ52" s="33">
        <v>400</v>
      </c>
      <c r="BR52" s="33">
        <v>755</v>
      </c>
      <c r="BS52" s="10">
        <f>SUM(BR52-BQ52)</f>
        <v>355</v>
      </c>
      <c r="BT52" s="31">
        <v>634004</v>
      </c>
      <c r="BU52" s="32" t="s">
        <v>50</v>
      </c>
      <c r="BV52" s="33"/>
      <c r="BW52" s="33"/>
      <c r="BX52" s="10">
        <f>SUM(BW52-BV52)</f>
        <v>0</v>
      </c>
      <c r="BY52" s="33">
        <v>0</v>
      </c>
      <c r="BZ52" s="33">
        <v>0</v>
      </c>
      <c r="CA52" s="10">
        <f>SUM(BZ52-BY52)</f>
        <v>0</v>
      </c>
      <c r="CB52" s="33">
        <v>195</v>
      </c>
      <c r="CC52" s="33">
        <v>195</v>
      </c>
      <c r="CD52" s="10">
        <f>SUM(CC52-CB52)</f>
        <v>0</v>
      </c>
      <c r="CE52" s="33"/>
      <c r="CF52" s="33"/>
      <c r="CG52" s="10">
        <f>SUM(CF52-CE52)</f>
        <v>0</v>
      </c>
    </row>
    <row r="53" spans="1:85" ht="15.75" thickBot="1" x14ac:dyDescent="0.3">
      <c r="A53" s="25">
        <v>634</v>
      </c>
      <c r="B53" s="26" t="s">
        <v>51</v>
      </c>
      <c r="C53" s="27">
        <f>SUM(C52)</f>
        <v>320</v>
      </c>
      <c r="D53" s="27">
        <f>SUM(D52)</f>
        <v>162</v>
      </c>
      <c r="E53" s="27">
        <f t="shared" ref="E53:AX53" si="162">SUM(E52)</f>
        <v>-158</v>
      </c>
      <c r="F53" s="27">
        <f>SUM(F52)</f>
        <v>480</v>
      </c>
      <c r="G53" s="27">
        <f t="shared" si="162"/>
        <v>600</v>
      </c>
      <c r="H53" s="27">
        <f t="shared" si="162"/>
        <v>120</v>
      </c>
      <c r="I53" s="27">
        <f t="shared" si="162"/>
        <v>762</v>
      </c>
      <c r="J53" s="27">
        <f t="shared" si="162"/>
        <v>0</v>
      </c>
      <c r="K53" s="27">
        <f t="shared" si="162"/>
        <v>0</v>
      </c>
      <c r="L53" s="27">
        <f t="shared" si="162"/>
        <v>0</v>
      </c>
      <c r="M53" s="27">
        <f t="shared" si="162"/>
        <v>0</v>
      </c>
      <c r="N53" s="27">
        <f t="shared" si="162"/>
        <v>0</v>
      </c>
      <c r="O53" s="27">
        <f t="shared" si="162"/>
        <v>0</v>
      </c>
      <c r="P53" s="25">
        <v>634</v>
      </c>
      <c r="Q53" s="26" t="s">
        <v>51</v>
      </c>
      <c r="R53" s="27">
        <f t="shared" si="162"/>
        <v>0</v>
      </c>
      <c r="S53" s="27">
        <f t="shared" si="162"/>
        <v>0</v>
      </c>
      <c r="T53" s="27">
        <f t="shared" si="162"/>
        <v>0</v>
      </c>
      <c r="U53" s="27">
        <f t="shared" si="162"/>
        <v>0</v>
      </c>
      <c r="V53" s="27">
        <f t="shared" si="162"/>
        <v>0</v>
      </c>
      <c r="W53" s="27">
        <f t="shared" si="162"/>
        <v>0</v>
      </c>
      <c r="X53" s="27">
        <f t="shared" si="162"/>
        <v>290</v>
      </c>
      <c r="Y53" s="27">
        <f t="shared" si="162"/>
        <v>290</v>
      </c>
      <c r="Z53" s="27">
        <f t="shared" si="162"/>
        <v>0</v>
      </c>
      <c r="AA53" s="27">
        <f t="shared" si="162"/>
        <v>534</v>
      </c>
      <c r="AB53" s="27">
        <f t="shared" si="162"/>
        <v>1224</v>
      </c>
      <c r="AC53" s="27">
        <f t="shared" si="162"/>
        <v>690</v>
      </c>
      <c r="AD53" s="25">
        <v>634</v>
      </c>
      <c r="AE53" s="26" t="s">
        <v>51</v>
      </c>
      <c r="AF53" s="27">
        <f t="shared" si="162"/>
        <v>0</v>
      </c>
      <c r="AG53" s="27">
        <f t="shared" si="162"/>
        <v>0</v>
      </c>
      <c r="AH53" s="27">
        <f t="shared" si="162"/>
        <v>0</v>
      </c>
      <c r="AI53" s="27">
        <f t="shared" si="162"/>
        <v>0</v>
      </c>
      <c r="AJ53" s="27">
        <f t="shared" si="162"/>
        <v>0</v>
      </c>
      <c r="AK53" s="27">
        <f t="shared" si="162"/>
        <v>0</v>
      </c>
      <c r="AL53" s="27">
        <f t="shared" si="162"/>
        <v>0</v>
      </c>
      <c r="AM53" s="27">
        <f t="shared" si="162"/>
        <v>0</v>
      </c>
      <c r="AN53" s="27">
        <f t="shared" si="162"/>
        <v>0</v>
      </c>
      <c r="AO53" s="27">
        <f t="shared" si="162"/>
        <v>0</v>
      </c>
      <c r="AP53" s="27">
        <f t="shared" si="162"/>
        <v>0</v>
      </c>
      <c r="AQ53" s="27">
        <f t="shared" si="162"/>
        <v>0</v>
      </c>
      <c r="AR53" s="25">
        <v>634</v>
      </c>
      <c r="AS53" s="26" t="s">
        <v>51</v>
      </c>
      <c r="AT53" s="27">
        <f t="shared" si="162"/>
        <v>0</v>
      </c>
      <c r="AU53" s="27">
        <f t="shared" si="162"/>
        <v>0</v>
      </c>
      <c r="AV53" s="27">
        <f t="shared" si="162"/>
        <v>0</v>
      </c>
      <c r="AW53" s="27">
        <f t="shared" si="162"/>
        <v>0</v>
      </c>
      <c r="AX53" s="27">
        <f t="shared" si="162"/>
        <v>0</v>
      </c>
      <c r="AY53" s="27">
        <f>SUM(AY52)</f>
        <v>0</v>
      </c>
      <c r="AZ53" s="27">
        <f t="shared" ref="AZ53:BA53" si="163">SUM(AZ52)</f>
        <v>0</v>
      </c>
      <c r="BA53" s="27">
        <f t="shared" si="163"/>
        <v>0</v>
      </c>
      <c r="BB53" s="27">
        <f>SUM(BB52)</f>
        <v>0</v>
      </c>
      <c r="BC53" s="27">
        <f t="shared" ref="BC53:BD53" si="164">SUM(BC52)</f>
        <v>0</v>
      </c>
      <c r="BD53" s="27">
        <f t="shared" si="164"/>
        <v>0</v>
      </c>
      <c r="BE53" s="27">
        <f>SUM(BE52)</f>
        <v>0</v>
      </c>
      <c r="BF53" s="25">
        <v>634</v>
      </c>
      <c r="BG53" s="26" t="s">
        <v>51</v>
      </c>
      <c r="BH53" s="27">
        <f t="shared" ref="BH53:BO53" si="165">SUM(BH52)</f>
        <v>0</v>
      </c>
      <c r="BI53" s="27">
        <f t="shared" si="165"/>
        <v>0</v>
      </c>
      <c r="BJ53" s="27">
        <f>SUM(BJ52)</f>
        <v>0</v>
      </c>
      <c r="BK53" s="27">
        <f t="shared" si="165"/>
        <v>0</v>
      </c>
      <c r="BL53" s="27">
        <f t="shared" si="165"/>
        <v>0</v>
      </c>
      <c r="BM53" s="27">
        <f t="shared" si="165"/>
        <v>0</v>
      </c>
      <c r="BN53" s="27">
        <f t="shared" si="165"/>
        <v>400</v>
      </c>
      <c r="BO53" s="27">
        <f t="shared" si="165"/>
        <v>400</v>
      </c>
      <c r="BP53" s="27">
        <f>SUM(BP52)</f>
        <v>0</v>
      </c>
      <c r="BQ53" s="27">
        <f t="shared" ref="BQ53:BR53" si="166">SUM(BQ52)</f>
        <v>400</v>
      </c>
      <c r="BR53" s="27">
        <f t="shared" si="166"/>
        <v>755</v>
      </c>
      <c r="BS53" s="27">
        <f>SUM(BS52)</f>
        <v>355</v>
      </c>
      <c r="BT53" s="25">
        <v>634</v>
      </c>
      <c r="BU53" s="26" t="s">
        <v>51</v>
      </c>
      <c r="BV53" s="27">
        <f t="shared" ref="BV53:BW53" si="167">SUM(BV52)</f>
        <v>0</v>
      </c>
      <c r="BW53" s="27">
        <f t="shared" si="167"/>
        <v>0</v>
      </c>
      <c r="BX53" s="27">
        <f>SUM(BX52)</f>
        <v>0</v>
      </c>
      <c r="BY53" s="27">
        <f t="shared" ref="BY53:BZ53" si="168">SUM(BY52)</f>
        <v>0</v>
      </c>
      <c r="BZ53" s="27">
        <f t="shared" si="168"/>
        <v>0</v>
      </c>
      <c r="CA53" s="27">
        <f>SUM(CA52)</f>
        <v>0</v>
      </c>
      <c r="CB53" s="27">
        <f t="shared" ref="CB53:CC53" si="169">SUM(CB52)</f>
        <v>195</v>
      </c>
      <c r="CC53" s="27">
        <f t="shared" si="169"/>
        <v>195</v>
      </c>
      <c r="CD53" s="27">
        <f>SUM(CD52)</f>
        <v>0</v>
      </c>
      <c r="CE53" s="27">
        <f t="shared" ref="CE53:CF53" si="170">SUM(CE52)</f>
        <v>0</v>
      </c>
      <c r="CF53" s="27">
        <f t="shared" si="170"/>
        <v>0</v>
      </c>
      <c r="CG53" s="27">
        <f>SUM(CG52)</f>
        <v>0</v>
      </c>
    </row>
    <row r="54" spans="1:85" ht="60.75" thickBot="1" x14ac:dyDescent="0.3">
      <c r="A54" s="659" t="s">
        <v>1</v>
      </c>
      <c r="B54" s="660"/>
      <c r="C54" s="342" t="s">
        <v>212</v>
      </c>
      <c r="D54" s="342" t="s">
        <v>212</v>
      </c>
      <c r="E54" s="317"/>
      <c r="F54" s="342" t="s">
        <v>213</v>
      </c>
      <c r="G54" s="329" t="s">
        <v>213</v>
      </c>
      <c r="H54" s="317"/>
      <c r="I54" s="318" t="s">
        <v>274</v>
      </c>
      <c r="J54" s="316"/>
      <c r="K54" s="342" t="s">
        <v>396</v>
      </c>
      <c r="L54" s="317"/>
      <c r="M54" s="316"/>
      <c r="N54" s="342" t="s">
        <v>397</v>
      </c>
      <c r="O54" s="317"/>
      <c r="P54" s="659" t="s">
        <v>1</v>
      </c>
      <c r="Q54" s="660"/>
      <c r="R54" s="550"/>
      <c r="S54" s="550" t="s">
        <v>398</v>
      </c>
      <c r="T54" s="317"/>
      <c r="U54" s="351"/>
      <c r="V54" s="351" t="s">
        <v>399</v>
      </c>
      <c r="W54" s="317"/>
      <c r="X54" s="553"/>
      <c r="Y54" s="553" t="s">
        <v>400</v>
      </c>
      <c r="Z54" s="317"/>
      <c r="AA54" s="351"/>
      <c r="AB54" s="351" t="s">
        <v>401</v>
      </c>
      <c r="AC54" s="317"/>
      <c r="AD54" s="659" t="s">
        <v>1</v>
      </c>
      <c r="AE54" s="660"/>
      <c r="AF54" s="553"/>
      <c r="AG54" s="553" t="s">
        <v>402</v>
      </c>
      <c r="AH54" s="317"/>
      <c r="AI54" s="351"/>
      <c r="AJ54" s="351" t="s">
        <v>403</v>
      </c>
      <c r="AK54" s="317"/>
      <c r="AL54" s="554"/>
      <c r="AM54" s="342" t="s">
        <v>269</v>
      </c>
      <c r="AN54" s="317"/>
      <c r="AO54" s="316"/>
      <c r="AP54" s="553" t="s">
        <v>404</v>
      </c>
      <c r="AQ54" s="317"/>
      <c r="AR54" s="659" t="s">
        <v>1</v>
      </c>
      <c r="AS54" s="660"/>
      <c r="AT54" s="316"/>
      <c r="AU54" s="342" t="s">
        <v>272</v>
      </c>
      <c r="AV54" s="317"/>
      <c r="AW54" s="551"/>
      <c r="AX54" s="551" t="s">
        <v>203</v>
      </c>
      <c r="AY54" s="317"/>
      <c r="AZ54" s="351"/>
      <c r="BA54" s="351" t="s">
        <v>405</v>
      </c>
      <c r="BB54" s="317"/>
      <c r="BC54" s="552"/>
      <c r="BD54" s="351" t="s">
        <v>406</v>
      </c>
      <c r="BE54" s="317"/>
      <c r="BF54" s="659" t="s">
        <v>1</v>
      </c>
      <c r="BG54" s="660"/>
      <c r="BH54" s="351"/>
      <c r="BI54" s="351" t="s">
        <v>407</v>
      </c>
      <c r="BJ54" s="555"/>
      <c r="BK54" s="351"/>
      <c r="BL54" s="351" t="s">
        <v>408</v>
      </c>
      <c r="BM54" s="317"/>
      <c r="BN54" s="351"/>
      <c r="BO54" s="351" t="s">
        <v>280</v>
      </c>
      <c r="BP54" s="317"/>
      <c r="BQ54" s="351"/>
      <c r="BR54" s="351" t="s">
        <v>281</v>
      </c>
      <c r="BS54" s="317"/>
      <c r="BT54" s="659" t="s">
        <v>1</v>
      </c>
      <c r="BU54" s="660"/>
      <c r="BV54" s="351"/>
      <c r="BW54" s="351" t="s">
        <v>161</v>
      </c>
      <c r="BX54" s="317"/>
      <c r="BY54" s="351"/>
      <c r="BZ54" s="351" t="s">
        <v>409</v>
      </c>
      <c r="CA54" s="317"/>
      <c r="CB54" s="351"/>
      <c r="CC54" s="351" t="s">
        <v>270</v>
      </c>
      <c r="CD54" s="317"/>
      <c r="CE54" s="351"/>
      <c r="CF54" s="351" t="s">
        <v>410</v>
      </c>
      <c r="CG54" s="317"/>
    </row>
    <row r="55" spans="1:85" ht="15.75" thickBot="1" x14ac:dyDescent="0.3">
      <c r="A55" s="657"/>
      <c r="B55" s="658"/>
      <c r="C55" s="322" t="s">
        <v>275</v>
      </c>
      <c r="D55" s="322" t="s">
        <v>275</v>
      </c>
      <c r="E55" s="305" t="s">
        <v>273</v>
      </c>
      <c r="F55" s="305" t="s">
        <v>275</v>
      </c>
      <c r="G55" s="305" t="s">
        <v>275</v>
      </c>
      <c r="H55" s="305" t="s">
        <v>273</v>
      </c>
      <c r="I55" s="305"/>
      <c r="J55" s="305" t="s">
        <v>2</v>
      </c>
      <c r="K55" s="305" t="s">
        <v>275</v>
      </c>
      <c r="L55" s="305" t="s">
        <v>273</v>
      </c>
      <c r="M55" s="305" t="s">
        <v>2</v>
      </c>
      <c r="N55" s="305" t="s">
        <v>275</v>
      </c>
      <c r="O55" s="305" t="s">
        <v>273</v>
      </c>
      <c r="P55" s="657"/>
      <c r="Q55" s="658"/>
      <c r="R55" s="305" t="s">
        <v>2</v>
      </c>
      <c r="S55" s="305" t="s">
        <v>275</v>
      </c>
      <c r="T55" s="305" t="s">
        <v>273</v>
      </c>
      <c r="U55" s="305" t="s">
        <v>2</v>
      </c>
      <c r="V55" s="305" t="s">
        <v>275</v>
      </c>
      <c r="W55" s="305" t="s">
        <v>273</v>
      </c>
      <c r="X55" s="305" t="s">
        <v>2</v>
      </c>
      <c r="Y55" s="305" t="s">
        <v>275</v>
      </c>
      <c r="Z55" s="305" t="s">
        <v>273</v>
      </c>
      <c r="AA55" s="305" t="s">
        <v>2</v>
      </c>
      <c r="AB55" s="305" t="s">
        <v>275</v>
      </c>
      <c r="AC55" s="305" t="s">
        <v>273</v>
      </c>
      <c r="AD55" s="657"/>
      <c r="AE55" s="658"/>
      <c r="AF55" s="305" t="s">
        <v>2</v>
      </c>
      <c r="AG55" s="305" t="s">
        <v>275</v>
      </c>
      <c r="AH55" s="305" t="s">
        <v>273</v>
      </c>
      <c r="AI55" s="305" t="s">
        <v>2</v>
      </c>
      <c r="AJ55" s="305" t="s">
        <v>275</v>
      </c>
      <c r="AK55" s="305" t="s">
        <v>273</v>
      </c>
      <c r="AL55" s="305" t="s">
        <v>275</v>
      </c>
      <c r="AM55" s="305" t="s">
        <v>275</v>
      </c>
      <c r="AN55" s="305" t="s">
        <v>273</v>
      </c>
      <c r="AO55" s="305" t="s">
        <v>275</v>
      </c>
      <c r="AP55" s="305" t="s">
        <v>275</v>
      </c>
      <c r="AQ55" s="305" t="s">
        <v>273</v>
      </c>
      <c r="AR55" s="657"/>
      <c r="AS55" s="658"/>
      <c r="AT55" s="305" t="s">
        <v>275</v>
      </c>
      <c r="AU55" s="305" t="s">
        <v>275</v>
      </c>
      <c r="AV55" s="305" t="s">
        <v>273</v>
      </c>
      <c r="AW55" s="305" t="s">
        <v>2</v>
      </c>
      <c r="AX55" s="305" t="s">
        <v>275</v>
      </c>
      <c r="AY55" s="305" t="s">
        <v>273</v>
      </c>
      <c r="AZ55" s="305" t="s">
        <v>2</v>
      </c>
      <c r="BA55" s="305" t="s">
        <v>275</v>
      </c>
      <c r="BB55" s="305" t="s">
        <v>273</v>
      </c>
      <c r="BC55" s="305" t="s">
        <v>275</v>
      </c>
      <c r="BD55" s="305" t="s">
        <v>275</v>
      </c>
      <c r="BE55" s="305" t="s">
        <v>273</v>
      </c>
      <c r="BF55" s="657"/>
      <c r="BG55" s="658"/>
      <c r="BH55" s="305" t="s">
        <v>2</v>
      </c>
      <c r="BI55" s="305" t="s">
        <v>275</v>
      </c>
      <c r="BJ55" s="305" t="s">
        <v>273</v>
      </c>
      <c r="BK55" s="305" t="s">
        <v>2</v>
      </c>
      <c r="BL55" s="305" t="s">
        <v>275</v>
      </c>
      <c r="BM55" s="305" t="s">
        <v>273</v>
      </c>
      <c r="BN55" s="305" t="s">
        <v>2</v>
      </c>
      <c r="BO55" s="305" t="s">
        <v>275</v>
      </c>
      <c r="BP55" s="305" t="s">
        <v>273</v>
      </c>
      <c r="BQ55" s="305" t="s">
        <v>2</v>
      </c>
      <c r="BR55" s="305" t="s">
        <v>275</v>
      </c>
      <c r="BS55" s="305" t="s">
        <v>273</v>
      </c>
      <c r="BT55" s="657"/>
      <c r="BU55" s="658"/>
      <c r="BV55" s="305" t="s">
        <v>275</v>
      </c>
      <c r="BW55" s="305" t="s">
        <v>275</v>
      </c>
      <c r="BX55" s="305" t="s">
        <v>273</v>
      </c>
      <c r="BY55" s="305" t="s">
        <v>2</v>
      </c>
      <c r="BZ55" s="305" t="s">
        <v>275</v>
      </c>
      <c r="CA55" s="305" t="s">
        <v>273</v>
      </c>
      <c r="CB55" s="305" t="s">
        <v>2</v>
      </c>
      <c r="CC55" s="305" t="s">
        <v>275</v>
      </c>
      <c r="CD55" s="305" t="s">
        <v>273</v>
      </c>
      <c r="CE55" s="341" t="s">
        <v>2</v>
      </c>
      <c r="CF55" s="341" t="s">
        <v>275</v>
      </c>
      <c r="CG55" s="305" t="s">
        <v>273</v>
      </c>
    </row>
    <row r="56" spans="1:85" x14ac:dyDescent="0.25">
      <c r="A56" s="5">
        <v>635001</v>
      </c>
      <c r="B56" s="6" t="s">
        <v>52</v>
      </c>
      <c r="C56" s="28">
        <v>0</v>
      </c>
      <c r="D56" s="28">
        <v>0</v>
      </c>
      <c r="E56" s="28">
        <f t="shared" ref="E56:E65" si="171">SUM(D56-C56)</f>
        <v>0</v>
      </c>
      <c r="F56" s="28">
        <v>0</v>
      </c>
      <c r="G56" s="28">
        <v>0</v>
      </c>
      <c r="H56" s="28">
        <f t="shared" ref="H56:H65" si="172">SUM(G56-F56)</f>
        <v>0</v>
      </c>
      <c r="I56" s="319">
        <f t="shared" ref="I56:I65" si="173">SUM(D56+G56)</f>
        <v>0</v>
      </c>
      <c r="J56" s="28"/>
      <c r="K56" s="28"/>
      <c r="L56" s="28">
        <f t="shared" ref="L56:L65" si="174">SUM(K56-J56)</f>
        <v>0</v>
      </c>
      <c r="M56" s="28"/>
      <c r="N56" s="28"/>
      <c r="O56" s="28">
        <f t="shared" ref="O56:O65" si="175">SUM(N56-M56)</f>
        <v>0</v>
      </c>
      <c r="P56" s="5">
        <v>635001</v>
      </c>
      <c r="Q56" s="6" t="s">
        <v>52</v>
      </c>
      <c r="R56" s="28"/>
      <c r="S56" s="28"/>
      <c r="T56" s="28">
        <f t="shared" ref="T56:T65" si="176">SUM(S56-R56)</f>
        <v>0</v>
      </c>
      <c r="U56" s="28"/>
      <c r="V56" s="28"/>
      <c r="W56" s="28">
        <f t="shared" ref="W56:W65" si="177">SUM(V56-U56)</f>
        <v>0</v>
      </c>
      <c r="X56" s="28"/>
      <c r="Y56" s="28"/>
      <c r="Z56" s="28">
        <f t="shared" ref="Z56:Z65" si="178">SUM(Y56-X56)</f>
        <v>0</v>
      </c>
      <c r="AA56" s="28"/>
      <c r="AB56" s="28"/>
      <c r="AC56" s="28">
        <f t="shared" ref="AC56:AC65" si="179">SUM(AB56-AA56)</f>
        <v>0</v>
      </c>
      <c r="AD56" s="5">
        <v>635001</v>
      </c>
      <c r="AE56" s="6" t="s">
        <v>52</v>
      </c>
      <c r="AF56" s="28"/>
      <c r="AG56" s="28"/>
      <c r="AH56" s="28">
        <f t="shared" ref="AH56:AH65" si="180">SUM(AG56-AF56)</f>
        <v>0</v>
      </c>
      <c r="AI56" s="28"/>
      <c r="AJ56" s="28"/>
      <c r="AK56" s="28">
        <f t="shared" ref="AK56:AK65" si="181">SUM(AJ56-AI56)</f>
        <v>0</v>
      </c>
      <c r="AL56" s="28"/>
      <c r="AM56" s="28"/>
      <c r="AN56" s="28">
        <f t="shared" ref="AN56:AN65" si="182">SUM(AM56-AL56)</f>
        <v>0</v>
      </c>
      <c r="AO56" s="28"/>
      <c r="AP56" s="28"/>
      <c r="AQ56" s="28">
        <f t="shared" ref="AQ56:AQ65" si="183">SUM(AP56-AO56)</f>
        <v>0</v>
      </c>
      <c r="AR56" s="5">
        <v>635001</v>
      </c>
      <c r="AS56" s="6" t="s">
        <v>52</v>
      </c>
      <c r="AT56" s="28"/>
      <c r="AU56" s="28"/>
      <c r="AV56" s="28">
        <f t="shared" ref="AV56:AV65" si="184">SUM(AU56-AT56)</f>
        <v>0</v>
      </c>
      <c r="AW56" s="28"/>
      <c r="AX56" s="28"/>
      <c r="AY56" s="28">
        <f t="shared" ref="AY56:AY65" si="185">SUM(AX56-AW56)</f>
        <v>0</v>
      </c>
      <c r="AZ56" s="28"/>
      <c r="BA56" s="28"/>
      <c r="BB56" s="28">
        <f t="shared" ref="BB56:BB65" si="186">SUM(BA56-AZ56)</f>
        <v>0</v>
      </c>
      <c r="BC56" s="28">
        <v>95</v>
      </c>
      <c r="BD56" s="28">
        <v>95</v>
      </c>
      <c r="BE56" s="28">
        <f t="shared" ref="BE56:BE65" si="187">SUM(BD56-BC56)</f>
        <v>0</v>
      </c>
      <c r="BF56" s="5">
        <v>635001</v>
      </c>
      <c r="BG56" s="6" t="s">
        <v>52</v>
      </c>
      <c r="BH56" s="28"/>
      <c r="BI56" s="28"/>
      <c r="BJ56" s="28">
        <f t="shared" ref="BJ56:BJ65" si="188">SUM(BI56-BH56)</f>
        <v>0</v>
      </c>
      <c r="BK56" s="28"/>
      <c r="BL56" s="28"/>
      <c r="BM56" s="28">
        <f t="shared" ref="BM56:BM65" si="189">SUM(BL56-BK56)</f>
        <v>0</v>
      </c>
      <c r="BN56" s="28"/>
      <c r="BO56" s="28"/>
      <c r="BP56" s="28">
        <f t="shared" ref="BP56:BP65" si="190">SUM(BO56-BN56)</f>
        <v>0</v>
      </c>
      <c r="BQ56" s="28"/>
      <c r="BR56" s="28"/>
      <c r="BS56" s="28">
        <f t="shared" ref="BS56:BS65" si="191">SUM(BR56-BQ56)</f>
        <v>0</v>
      </c>
      <c r="BT56" s="5">
        <v>635001</v>
      </c>
      <c r="BU56" s="6" t="s">
        <v>52</v>
      </c>
      <c r="BV56" s="28"/>
      <c r="BW56" s="28"/>
      <c r="BX56" s="28">
        <f t="shared" ref="BX56:BX65" si="192">SUM(BW56-BV56)</f>
        <v>0</v>
      </c>
      <c r="BY56" s="28"/>
      <c r="BZ56" s="28"/>
      <c r="CA56" s="28">
        <f t="shared" ref="CA56:CA65" si="193">SUM(BZ56-BY56)</f>
        <v>0</v>
      </c>
      <c r="CB56" s="28"/>
      <c r="CC56" s="28"/>
      <c r="CD56" s="28">
        <f t="shared" ref="CD56:CD65" si="194">SUM(CC56-CB56)</f>
        <v>0</v>
      </c>
      <c r="CE56" s="28"/>
      <c r="CF56" s="28"/>
      <c r="CG56" s="28">
        <f t="shared" ref="CG56:CG65" si="195">SUM(CF56-CE56)</f>
        <v>0</v>
      </c>
    </row>
    <row r="57" spans="1:85" x14ac:dyDescent="0.25">
      <c r="A57" s="8">
        <v>635002</v>
      </c>
      <c r="B57" s="9" t="s">
        <v>53</v>
      </c>
      <c r="C57" s="10">
        <v>0</v>
      </c>
      <c r="D57" s="10">
        <v>0</v>
      </c>
      <c r="E57" s="10">
        <f t="shared" si="171"/>
        <v>0</v>
      </c>
      <c r="F57" s="10">
        <v>0</v>
      </c>
      <c r="G57" s="10">
        <v>39</v>
      </c>
      <c r="H57" s="10">
        <f t="shared" si="172"/>
        <v>39</v>
      </c>
      <c r="I57" s="320">
        <f t="shared" si="173"/>
        <v>39</v>
      </c>
      <c r="J57" s="10"/>
      <c r="K57" s="10"/>
      <c r="L57" s="10">
        <f t="shared" si="174"/>
        <v>0</v>
      </c>
      <c r="M57" s="10"/>
      <c r="N57" s="10"/>
      <c r="O57" s="10">
        <f t="shared" si="175"/>
        <v>0</v>
      </c>
      <c r="P57" s="8">
        <v>635002</v>
      </c>
      <c r="Q57" s="9" t="s">
        <v>53</v>
      </c>
      <c r="R57" s="10"/>
      <c r="S57" s="10"/>
      <c r="T57" s="10">
        <f t="shared" si="176"/>
        <v>0</v>
      </c>
      <c r="U57" s="10"/>
      <c r="V57" s="10"/>
      <c r="W57" s="10">
        <f t="shared" si="177"/>
        <v>0</v>
      </c>
      <c r="X57" s="10"/>
      <c r="Y57" s="10"/>
      <c r="Z57" s="10">
        <f t="shared" si="178"/>
        <v>0</v>
      </c>
      <c r="AA57" s="10"/>
      <c r="AB57" s="10"/>
      <c r="AC57" s="10">
        <f t="shared" si="179"/>
        <v>0</v>
      </c>
      <c r="AD57" s="8">
        <v>635002</v>
      </c>
      <c r="AE57" s="9" t="s">
        <v>53</v>
      </c>
      <c r="AF57" s="10"/>
      <c r="AG57" s="10"/>
      <c r="AH57" s="10">
        <f t="shared" si="180"/>
        <v>0</v>
      </c>
      <c r="AI57" s="10"/>
      <c r="AJ57" s="10"/>
      <c r="AK57" s="10">
        <f t="shared" si="181"/>
        <v>0</v>
      </c>
      <c r="AL57" s="10"/>
      <c r="AM57" s="10"/>
      <c r="AN57" s="10">
        <f t="shared" si="182"/>
        <v>0</v>
      </c>
      <c r="AO57" s="10"/>
      <c r="AP57" s="10"/>
      <c r="AQ57" s="10">
        <f t="shared" si="183"/>
        <v>0</v>
      </c>
      <c r="AR57" s="8">
        <v>635002</v>
      </c>
      <c r="AS57" s="9" t="s">
        <v>53</v>
      </c>
      <c r="AT57" s="10"/>
      <c r="AU57" s="10"/>
      <c r="AV57" s="10">
        <f t="shared" si="184"/>
        <v>0</v>
      </c>
      <c r="AW57" s="10">
        <v>50</v>
      </c>
      <c r="AX57" s="10">
        <v>0</v>
      </c>
      <c r="AY57" s="10">
        <f t="shared" si="185"/>
        <v>-50</v>
      </c>
      <c r="AZ57" s="10"/>
      <c r="BA57" s="10"/>
      <c r="BB57" s="10">
        <f t="shared" si="186"/>
        <v>0</v>
      </c>
      <c r="BC57" s="10"/>
      <c r="BD57" s="10"/>
      <c r="BE57" s="10">
        <f t="shared" si="187"/>
        <v>0</v>
      </c>
      <c r="BF57" s="8">
        <v>635002</v>
      </c>
      <c r="BG57" s="9" t="s">
        <v>53</v>
      </c>
      <c r="BH57" s="10"/>
      <c r="BI57" s="10"/>
      <c r="BJ57" s="10">
        <f t="shared" si="188"/>
        <v>0</v>
      </c>
      <c r="BK57" s="10"/>
      <c r="BL57" s="10"/>
      <c r="BM57" s="10">
        <f t="shared" si="189"/>
        <v>0</v>
      </c>
      <c r="BN57" s="10"/>
      <c r="BO57" s="10"/>
      <c r="BP57" s="10">
        <f t="shared" si="190"/>
        <v>0</v>
      </c>
      <c r="BQ57" s="10"/>
      <c r="BR57" s="10"/>
      <c r="BS57" s="10">
        <f t="shared" si="191"/>
        <v>0</v>
      </c>
      <c r="BT57" s="8">
        <v>635002</v>
      </c>
      <c r="BU57" s="9" t="s">
        <v>53</v>
      </c>
      <c r="BV57" s="10"/>
      <c r="BW57" s="10"/>
      <c r="BX57" s="10">
        <f t="shared" si="192"/>
        <v>0</v>
      </c>
      <c r="BY57" s="10"/>
      <c r="BZ57" s="10"/>
      <c r="CA57" s="10">
        <f t="shared" si="193"/>
        <v>0</v>
      </c>
      <c r="CB57" s="10"/>
      <c r="CC57" s="10"/>
      <c r="CD57" s="10">
        <f t="shared" si="194"/>
        <v>0</v>
      </c>
      <c r="CE57" s="10"/>
      <c r="CF57" s="10"/>
      <c r="CG57" s="10">
        <f t="shared" si="195"/>
        <v>0</v>
      </c>
    </row>
    <row r="58" spans="1:85" x14ac:dyDescent="0.25">
      <c r="A58" s="8">
        <v>635003</v>
      </c>
      <c r="B58" s="9" t="s">
        <v>54</v>
      </c>
      <c r="C58" s="10">
        <v>0</v>
      </c>
      <c r="D58" s="10">
        <v>0</v>
      </c>
      <c r="E58" s="10">
        <f t="shared" si="171"/>
        <v>0</v>
      </c>
      <c r="F58" s="10">
        <v>0</v>
      </c>
      <c r="G58" s="10">
        <v>0</v>
      </c>
      <c r="H58" s="10">
        <f t="shared" si="172"/>
        <v>0</v>
      </c>
      <c r="I58" s="320">
        <f t="shared" si="173"/>
        <v>0</v>
      </c>
      <c r="J58" s="10"/>
      <c r="K58" s="10"/>
      <c r="L58" s="10">
        <f t="shared" si="174"/>
        <v>0</v>
      </c>
      <c r="M58" s="10"/>
      <c r="N58" s="10"/>
      <c r="O58" s="10">
        <f t="shared" si="175"/>
        <v>0</v>
      </c>
      <c r="P58" s="8">
        <v>635003</v>
      </c>
      <c r="Q58" s="9" t="s">
        <v>54</v>
      </c>
      <c r="R58" s="10"/>
      <c r="S58" s="10"/>
      <c r="T58" s="10">
        <f t="shared" si="176"/>
        <v>0</v>
      </c>
      <c r="U58" s="10"/>
      <c r="V58" s="10"/>
      <c r="W58" s="10">
        <f t="shared" si="177"/>
        <v>0</v>
      </c>
      <c r="X58" s="10"/>
      <c r="Y58" s="10"/>
      <c r="Z58" s="10">
        <f t="shared" si="178"/>
        <v>0</v>
      </c>
      <c r="AA58" s="10"/>
      <c r="AB58" s="10"/>
      <c r="AC58" s="10">
        <f t="shared" si="179"/>
        <v>0</v>
      </c>
      <c r="AD58" s="8">
        <v>635003</v>
      </c>
      <c r="AE58" s="9" t="s">
        <v>54</v>
      </c>
      <c r="AF58" s="10"/>
      <c r="AG58" s="10"/>
      <c r="AH58" s="10">
        <f t="shared" si="180"/>
        <v>0</v>
      </c>
      <c r="AI58" s="10"/>
      <c r="AJ58" s="10"/>
      <c r="AK58" s="10">
        <f t="shared" si="181"/>
        <v>0</v>
      </c>
      <c r="AL58" s="10"/>
      <c r="AM58" s="10"/>
      <c r="AN58" s="10">
        <f t="shared" si="182"/>
        <v>0</v>
      </c>
      <c r="AO58" s="10"/>
      <c r="AP58" s="10"/>
      <c r="AQ58" s="10">
        <f t="shared" si="183"/>
        <v>0</v>
      </c>
      <c r="AR58" s="8">
        <v>635003</v>
      </c>
      <c r="AS58" s="9" t="s">
        <v>54</v>
      </c>
      <c r="AT58" s="10"/>
      <c r="AU58" s="10"/>
      <c r="AV58" s="10">
        <f t="shared" si="184"/>
        <v>0</v>
      </c>
      <c r="AW58" s="10"/>
      <c r="AX58" s="10"/>
      <c r="AY58" s="10">
        <f t="shared" si="185"/>
        <v>0</v>
      </c>
      <c r="AZ58" s="10"/>
      <c r="BA58" s="10"/>
      <c r="BB58" s="10">
        <f t="shared" si="186"/>
        <v>0</v>
      </c>
      <c r="BC58" s="10"/>
      <c r="BD58" s="10"/>
      <c r="BE58" s="10">
        <f t="shared" si="187"/>
        <v>0</v>
      </c>
      <c r="BF58" s="8">
        <v>635003</v>
      </c>
      <c r="BG58" s="9" t="s">
        <v>54</v>
      </c>
      <c r="BH58" s="10"/>
      <c r="BI58" s="10"/>
      <c r="BJ58" s="10">
        <f t="shared" si="188"/>
        <v>0</v>
      </c>
      <c r="BK58" s="10"/>
      <c r="BL58" s="10"/>
      <c r="BM58" s="10">
        <f t="shared" si="189"/>
        <v>0</v>
      </c>
      <c r="BN58" s="10"/>
      <c r="BO58" s="10"/>
      <c r="BP58" s="10">
        <f t="shared" si="190"/>
        <v>0</v>
      </c>
      <c r="BQ58" s="10"/>
      <c r="BR58" s="10"/>
      <c r="BS58" s="10">
        <f t="shared" si="191"/>
        <v>0</v>
      </c>
      <c r="BT58" s="8">
        <v>635003</v>
      </c>
      <c r="BU58" s="9" t="s">
        <v>54</v>
      </c>
      <c r="BV58" s="10"/>
      <c r="BW58" s="10"/>
      <c r="BX58" s="10">
        <f t="shared" si="192"/>
        <v>0</v>
      </c>
      <c r="BY58" s="10"/>
      <c r="BZ58" s="10"/>
      <c r="CA58" s="10">
        <f t="shared" si="193"/>
        <v>0</v>
      </c>
      <c r="CB58" s="10"/>
      <c r="CC58" s="10"/>
      <c r="CD58" s="10">
        <f t="shared" si="194"/>
        <v>0</v>
      </c>
      <c r="CE58" s="10"/>
      <c r="CF58" s="10"/>
      <c r="CG58" s="10">
        <f t="shared" si="195"/>
        <v>0</v>
      </c>
    </row>
    <row r="59" spans="1:85" x14ac:dyDescent="0.25">
      <c r="A59" s="8">
        <v>635004</v>
      </c>
      <c r="B59" s="9" t="s">
        <v>55</v>
      </c>
      <c r="C59" s="10">
        <v>80</v>
      </c>
      <c r="D59" s="10">
        <v>30</v>
      </c>
      <c r="E59" s="10">
        <f t="shared" si="171"/>
        <v>-50</v>
      </c>
      <c r="F59" s="10">
        <v>120</v>
      </c>
      <c r="G59" s="10">
        <v>0</v>
      </c>
      <c r="H59" s="10">
        <f t="shared" si="172"/>
        <v>-120</v>
      </c>
      <c r="I59" s="320">
        <f t="shared" si="173"/>
        <v>30</v>
      </c>
      <c r="J59" s="10"/>
      <c r="K59" s="10"/>
      <c r="L59" s="10">
        <f t="shared" si="174"/>
        <v>0</v>
      </c>
      <c r="M59" s="10"/>
      <c r="N59" s="10"/>
      <c r="O59" s="10">
        <f t="shared" si="175"/>
        <v>0</v>
      </c>
      <c r="P59" s="8">
        <v>635004</v>
      </c>
      <c r="Q59" s="9" t="s">
        <v>55</v>
      </c>
      <c r="R59" s="10"/>
      <c r="S59" s="10"/>
      <c r="T59" s="10">
        <f t="shared" si="176"/>
        <v>0</v>
      </c>
      <c r="U59" s="10"/>
      <c r="V59" s="10"/>
      <c r="W59" s="10">
        <f t="shared" si="177"/>
        <v>0</v>
      </c>
      <c r="X59" s="10"/>
      <c r="Y59" s="10"/>
      <c r="Z59" s="10">
        <f t="shared" si="178"/>
        <v>0</v>
      </c>
      <c r="AA59" s="10"/>
      <c r="AB59" s="10"/>
      <c r="AC59" s="10">
        <f t="shared" si="179"/>
        <v>0</v>
      </c>
      <c r="AD59" s="8">
        <v>635004</v>
      </c>
      <c r="AE59" s="9" t="s">
        <v>55</v>
      </c>
      <c r="AF59" s="10"/>
      <c r="AG59" s="10"/>
      <c r="AH59" s="10">
        <f t="shared" si="180"/>
        <v>0</v>
      </c>
      <c r="AI59" s="10"/>
      <c r="AJ59" s="10"/>
      <c r="AK59" s="10">
        <f t="shared" si="181"/>
        <v>0</v>
      </c>
      <c r="AL59" s="10"/>
      <c r="AM59" s="10"/>
      <c r="AN59" s="10">
        <f t="shared" si="182"/>
        <v>0</v>
      </c>
      <c r="AO59" s="10"/>
      <c r="AP59" s="10"/>
      <c r="AQ59" s="10">
        <f t="shared" si="183"/>
        <v>0</v>
      </c>
      <c r="AR59" s="8">
        <v>635004</v>
      </c>
      <c r="AS59" s="9" t="s">
        <v>55</v>
      </c>
      <c r="AT59" s="10"/>
      <c r="AU59" s="10"/>
      <c r="AV59" s="10">
        <f t="shared" si="184"/>
        <v>0</v>
      </c>
      <c r="AW59" s="10"/>
      <c r="AX59" s="10"/>
      <c r="AY59" s="10">
        <f t="shared" si="185"/>
        <v>0</v>
      </c>
      <c r="AZ59" s="10"/>
      <c r="BA59" s="10"/>
      <c r="BB59" s="10">
        <f t="shared" si="186"/>
        <v>0</v>
      </c>
      <c r="BC59" s="10"/>
      <c r="BD59" s="10"/>
      <c r="BE59" s="10">
        <f>SUM(BD59-BC59)</f>
        <v>0</v>
      </c>
      <c r="BF59" s="8">
        <v>635004</v>
      </c>
      <c r="BG59" s="9" t="s">
        <v>55</v>
      </c>
      <c r="BH59" s="10"/>
      <c r="BI59" s="10"/>
      <c r="BJ59" s="10">
        <f t="shared" si="188"/>
        <v>0</v>
      </c>
      <c r="BK59" s="10"/>
      <c r="BL59" s="10"/>
      <c r="BM59" s="10">
        <f t="shared" si="189"/>
        <v>0</v>
      </c>
      <c r="BN59" s="10"/>
      <c r="BO59" s="10"/>
      <c r="BP59" s="10">
        <f t="shared" si="190"/>
        <v>0</v>
      </c>
      <c r="BQ59" s="10"/>
      <c r="BR59" s="10"/>
      <c r="BS59" s="10">
        <f t="shared" si="191"/>
        <v>0</v>
      </c>
      <c r="BT59" s="8">
        <v>635004</v>
      </c>
      <c r="BU59" s="9" t="s">
        <v>55</v>
      </c>
      <c r="BV59" s="10"/>
      <c r="BW59" s="10"/>
      <c r="BX59" s="10">
        <f t="shared" si="192"/>
        <v>0</v>
      </c>
      <c r="BY59" s="10"/>
      <c r="BZ59" s="10"/>
      <c r="CA59" s="10">
        <f t="shared" si="193"/>
        <v>0</v>
      </c>
      <c r="CB59" s="10"/>
      <c r="CC59" s="10"/>
      <c r="CD59" s="10">
        <f t="shared" si="194"/>
        <v>0</v>
      </c>
      <c r="CE59" s="10"/>
      <c r="CF59" s="10"/>
      <c r="CG59" s="10">
        <f t="shared" si="195"/>
        <v>0</v>
      </c>
    </row>
    <row r="60" spans="1:85" x14ac:dyDescent="0.25">
      <c r="A60" s="11">
        <v>635005</v>
      </c>
      <c r="B60" s="12" t="s">
        <v>56</v>
      </c>
      <c r="C60" s="10">
        <v>0</v>
      </c>
      <c r="D60" s="10">
        <v>0</v>
      </c>
      <c r="E60" s="10">
        <f t="shared" si="171"/>
        <v>0</v>
      </c>
      <c r="F60" s="10">
        <v>0</v>
      </c>
      <c r="G60" s="10">
        <v>0</v>
      </c>
      <c r="H60" s="10">
        <f t="shared" si="172"/>
        <v>0</v>
      </c>
      <c r="I60" s="320">
        <f t="shared" si="173"/>
        <v>0</v>
      </c>
      <c r="J60" s="10"/>
      <c r="K60" s="10"/>
      <c r="L60" s="10">
        <f t="shared" si="174"/>
        <v>0</v>
      </c>
      <c r="M60" s="10"/>
      <c r="N60" s="10"/>
      <c r="O60" s="10">
        <f t="shared" si="175"/>
        <v>0</v>
      </c>
      <c r="P60" s="11">
        <v>635005</v>
      </c>
      <c r="Q60" s="12" t="s">
        <v>56</v>
      </c>
      <c r="R60" s="10"/>
      <c r="S60" s="10"/>
      <c r="T60" s="10">
        <f t="shared" si="176"/>
        <v>0</v>
      </c>
      <c r="U60" s="10"/>
      <c r="V60" s="10"/>
      <c r="W60" s="10">
        <f t="shared" si="177"/>
        <v>0</v>
      </c>
      <c r="X60" s="10"/>
      <c r="Y60" s="10"/>
      <c r="Z60" s="10">
        <f t="shared" si="178"/>
        <v>0</v>
      </c>
      <c r="AA60" s="10"/>
      <c r="AB60" s="10"/>
      <c r="AC60" s="10">
        <f t="shared" si="179"/>
        <v>0</v>
      </c>
      <c r="AD60" s="11">
        <v>635005</v>
      </c>
      <c r="AE60" s="12" t="s">
        <v>56</v>
      </c>
      <c r="AF60" s="10"/>
      <c r="AG60" s="10"/>
      <c r="AH60" s="10">
        <f t="shared" si="180"/>
        <v>0</v>
      </c>
      <c r="AI60" s="10"/>
      <c r="AJ60" s="10"/>
      <c r="AK60" s="10">
        <f t="shared" si="181"/>
        <v>0</v>
      </c>
      <c r="AL60" s="10"/>
      <c r="AM60" s="10"/>
      <c r="AN60" s="10">
        <f t="shared" si="182"/>
        <v>0</v>
      </c>
      <c r="AO60" s="10"/>
      <c r="AP60" s="10"/>
      <c r="AQ60" s="10">
        <f t="shared" si="183"/>
        <v>0</v>
      </c>
      <c r="AR60" s="11">
        <v>635005</v>
      </c>
      <c r="AS60" s="12" t="s">
        <v>56</v>
      </c>
      <c r="AT60" s="10"/>
      <c r="AU60" s="10"/>
      <c r="AV60" s="10">
        <f t="shared" si="184"/>
        <v>0</v>
      </c>
      <c r="AW60" s="10"/>
      <c r="AX60" s="10"/>
      <c r="AY60" s="10">
        <f t="shared" si="185"/>
        <v>0</v>
      </c>
      <c r="AZ60" s="10"/>
      <c r="BA60" s="10"/>
      <c r="BB60" s="10">
        <f t="shared" si="186"/>
        <v>0</v>
      </c>
      <c r="BC60" s="10"/>
      <c r="BD60" s="10"/>
      <c r="BE60" s="10">
        <f t="shared" si="187"/>
        <v>0</v>
      </c>
      <c r="BF60" s="11">
        <v>635005</v>
      </c>
      <c r="BG60" s="12" t="s">
        <v>56</v>
      </c>
      <c r="BH60" s="10"/>
      <c r="BI60" s="10"/>
      <c r="BJ60" s="10">
        <f t="shared" si="188"/>
        <v>0</v>
      </c>
      <c r="BK60" s="10"/>
      <c r="BL60" s="10"/>
      <c r="BM60" s="10">
        <f t="shared" si="189"/>
        <v>0</v>
      </c>
      <c r="BN60" s="10"/>
      <c r="BO60" s="10"/>
      <c r="BP60" s="10">
        <f t="shared" si="190"/>
        <v>0</v>
      </c>
      <c r="BQ60" s="10"/>
      <c r="BR60" s="10"/>
      <c r="BS60" s="10">
        <f t="shared" si="191"/>
        <v>0</v>
      </c>
      <c r="BT60" s="11">
        <v>635005</v>
      </c>
      <c r="BU60" s="12" t="s">
        <v>56</v>
      </c>
      <c r="BV60" s="10"/>
      <c r="BW60" s="10"/>
      <c r="BX60" s="10">
        <f t="shared" si="192"/>
        <v>0</v>
      </c>
      <c r="BY60" s="10"/>
      <c r="BZ60" s="10"/>
      <c r="CA60" s="10">
        <f t="shared" si="193"/>
        <v>0</v>
      </c>
      <c r="CB60" s="10"/>
      <c r="CC60" s="10"/>
      <c r="CD60" s="10">
        <f t="shared" si="194"/>
        <v>0</v>
      </c>
      <c r="CE60" s="10"/>
      <c r="CF60" s="10"/>
      <c r="CG60" s="10">
        <f t="shared" si="195"/>
        <v>0</v>
      </c>
    </row>
    <row r="61" spans="1:85" x14ac:dyDescent="0.25">
      <c r="A61" s="11">
        <v>635006</v>
      </c>
      <c r="B61" s="12" t="s">
        <v>57</v>
      </c>
      <c r="C61" s="10">
        <v>8628</v>
      </c>
      <c r="D61" s="10">
        <v>6358</v>
      </c>
      <c r="E61" s="10">
        <f t="shared" si="171"/>
        <v>-2270</v>
      </c>
      <c r="F61" s="10">
        <v>12130</v>
      </c>
      <c r="G61" s="10">
        <v>12687</v>
      </c>
      <c r="H61" s="10">
        <f t="shared" si="172"/>
        <v>557</v>
      </c>
      <c r="I61" s="320">
        <f t="shared" si="173"/>
        <v>19045</v>
      </c>
      <c r="J61" s="10"/>
      <c r="K61" s="10"/>
      <c r="L61" s="10">
        <f t="shared" si="174"/>
        <v>0</v>
      </c>
      <c r="M61" s="10"/>
      <c r="N61" s="10"/>
      <c r="O61" s="10">
        <f t="shared" si="175"/>
        <v>0</v>
      </c>
      <c r="P61" s="11">
        <v>635006</v>
      </c>
      <c r="Q61" s="12" t="s">
        <v>57</v>
      </c>
      <c r="R61" s="10">
        <v>965</v>
      </c>
      <c r="S61" s="10">
        <v>965</v>
      </c>
      <c r="T61" s="10">
        <f t="shared" si="176"/>
        <v>0</v>
      </c>
      <c r="U61" s="10"/>
      <c r="V61" s="10"/>
      <c r="W61" s="10">
        <f t="shared" si="177"/>
        <v>0</v>
      </c>
      <c r="X61" s="10"/>
      <c r="Y61" s="10"/>
      <c r="Z61" s="10">
        <f t="shared" si="178"/>
        <v>0</v>
      </c>
      <c r="AA61" s="10"/>
      <c r="AB61" s="10"/>
      <c r="AC61" s="10">
        <f t="shared" si="179"/>
        <v>0</v>
      </c>
      <c r="AD61" s="11">
        <v>635006</v>
      </c>
      <c r="AE61" s="12" t="s">
        <v>57</v>
      </c>
      <c r="AF61" s="10"/>
      <c r="AG61" s="10"/>
      <c r="AH61" s="10">
        <f t="shared" si="180"/>
        <v>0</v>
      </c>
      <c r="AI61" s="10"/>
      <c r="AJ61" s="10"/>
      <c r="AK61" s="10">
        <f t="shared" si="181"/>
        <v>0</v>
      </c>
      <c r="AL61" s="10"/>
      <c r="AM61" s="10"/>
      <c r="AN61" s="10">
        <f t="shared" si="182"/>
        <v>0</v>
      </c>
      <c r="AO61" s="10"/>
      <c r="AP61" s="10"/>
      <c r="AQ61" s="10">
        <f t="shared" si="183"/>
        <v>0</v>
      </c>
      <c r="AR61" s="11">
        <v>635006</v>
      </c>
      <c r="AS61" s="12" t="s">
        <v>57</v>
      </c>
      <c r="AT61" s="10"/>
      <c r="AU61" s="10"/>
      <c r="AV61" s="10">
        <f t="shared" si="184"/>
        <v>0</v>
      </c>
      <c r="AW61" s="10">
        <v>1000</v>
      </c>
      <c r="AX61" s="10">
        <v>2979</v>
      </c>
      <c r="AY61" s="10">
        <f t="shared" si="185"/>
        <v>1979</v>
      </c>
      <c r="AZ61" s="10">
        <v>1600</v>
      </c>
      <c r="BA61" s="10">
        <v>0</v>
      </c>
      <c r="BB61" s="10">
        <f t="shared" si="186"/>
        <v>-1600</v>
      </c>
      <c r="BC61" s="10">
        <v>305</v>
      </c>
      <c r="BD61" s="10">
        <v>3225</v>
      </c>
      <c r="BE61" s="10">
        <f t="shared" si="187"/>
        <v>2920</v>
      </c>
      <c r="BF61" s="11">
        <v>635006</v>
      </c>
      <c r="BG61" s="12" t="s">
        <v>57</v>
      </c>
      <c r="BH61" s="10"/>
      <c r="BI61" s="10"/>
      <c r="BJ61" s="10">
        <f t="shared" si="188"/>
        <v>0</v>
      </c>
      <c r="BK61" s="10">
        <v>2600</v>
      </c>
      <c r="BL61" s="10">
        <v>0</v>
      </c>
      <c r="BM61" s="10">
        <f t="shared" si="189"/>
        <v>-2600</v>
      </c>
      <c r="BN61" s="10"/>
      <c r="BO61" s="10"/>
      <c r="BP61" s="10">
        <f t="shared" si="190"/>
        <v>0</v>
      </c>
      <c r="BQ61" s="10"/>
      <c r="BR61" s="10"/>
      <c r="BS61" s="10">
        <f t="shared" si="191"/>
        <v>0</v>
      </c>
      <c r="BT61" s="11">
        <v>635006</v>
      </c>
      <c r="BU61" s="12" t="s">
        <v>57</v>
      </c>
      <c r="BV61" s="10"/>
      <c r="BW61" s="10"/>
      <c r="BX61" s="10">
        <f t="shared" si="192"/>
        <v>0</v>
      </c>
      <c r="BY61" s="10"/>
      <c r="BZ61" s="10"/>
      <c r="CA61" s="10">
        <f t="shared" si="193"/>
        <v>0</v>
      </c>
      <c r="CB61" s="10"/>
      <c r="CC61" s="10"/>
      <c r="CD61" s="10">
        <f t="shared" si="194"/>
        <v>0</v>
      </c>
      <c r="CE61" s="10"/>
      <c r="CF61" s="10"/>
      <c r="CG61" s="10">
        <f t="shared" si="195"/>
        <v>0</v>
      </c>
    </row>
    <row r="62" spans="1:85" x14ac:dyDescent="0.25">
      <c r="A62" s="11">
        <v>635007</v>
      </c>
      <c r="B62" s="12" t="s">
        <v>58</v>
      </c>
      <c r="C62" s="10">
        <v>0</v>
      </c>
      <c r="D62" s="10">
        <v>0</v>
      </c>
      <c r="E62" s="10">
        <f t="shared" si="171"/>
        <v>0</v>
      </c>
      <c r="F62" s="10">
        <v>0</v>
      </c>
      <c r="G62" s="10">
        <v>0</v>
      </c>
      <c r="H62" s="10">
        <f t="shared" si="172"/>
        <v>0</v>
      </c>
      <c r="I62" s="320">
        <f t="shared" si="173"/>
        <v>0</v>
      </c>
      <c r="J62" s="10"/>
      <c r="K62" s="10"/>
      <c r="L62" s="10">
        <f t="shared" si="174"/>
        <v>0</v>
      </c>
      <c r="M62" s="10"/>
      <c r="N62" s="10"/>
      <c r="O62" s="10">
        <f t="shared" si="175"/>
        <v>0</v>
      </c>
      <c r="P62" s="11">
        <v>635007</v>
      </c>
      <c r="Q62" s="12" t="s">
        <v>58</v>
      </c>
      <c r="R62" s="10"/>
      <c r="S62" s="10"/>
      <c r="T62" s="10">
        <f t="shared" si="176"/>
        <v>0</v>
      </c>
      <c r="U62" s="10"/>
      <c r="V62" s="10"/>
      <c r="W62" s="10">
        <f t="shared" si="177"/>
        <v>0</v>
      </c>
      <c r="X62" s="10"/>
      <c r="Y62" s="10"/>
      <c r="Z62" s="10">
        <f t="shared" si="178"/>
        <v>0</v>
      </c>
      <c r="AA62" s="10"/>
      <c r="AB62" s="10"/>
      <c r="AC62" s="10">
        <f t="shared" si="179"/>
        <v>0</v>
      </c>
      <c r="AD62" s="11">
        <v>635007</v>
      </c>
      <c r="AE62" s="12" t="s">
        <v>58</v>
      </c>
      <c r="AF62" s="10"/>
      <c r="AG62" s="10"/>
      <c r="AH62" s="10">
        <f t="shared" si="180"/>
        <v>0</v>
      </c>
      <c r="AI62" s="10"/>
      <c r="AJ62" s="10"/>
      <c r="AK62" s="10">
        <f t="shared" si="181"/>
        <v>0</v>
      </c>
      <c r="AL62" s="10"/>
      <c r="AM62" s="10"/>
      <c r="AN62" s="10">
        <f t="shared" si="182"/>
        <v>0</v>
      </c>
      <c r="AO62" s="10"/>
      <c r="AP62" s="10"/>
      <c r="AQ62" s="10">
        <f t="shared" si="183"/>
        <v>0</v>
      </c>
      <c r="AR62" s="11">
        <v>635007</v>
      </c>
      <c r="AS62" s="12" t="s">
        <v>58</v>
      </c>
      <c r="AT62" s="10"/>
      <c r="AU62" s="10"/>
      <c r="AV62" s="10">
        <f t="shared" si="184"/>
        <v>0</v>
      </c>
      <c r="AW62" s="10"/>
      <c r="AX62" s="10"/>
      <c r="AY62" s="10">
        <f t="shared" si="185"/>
        <v>0</v>
      </c>
      <c r="AZ62" s="10"/>
      <c r="BA62" s="10"/>
      <c r="BB62" s="10">
        <f t="shared" si="186"/>
        <v>0</v>
      </c>
      <c r="BC62" s="10"/>
      <c r="BD62" s="10"/>
      <c r="BE62" s="10">
        <f t="shared" si="187"/>
        <v>0</v>
      </c>
      <c r="BF62" s="11">
        <v>635007</v>
      </c>
      <c r="BG62" s="12" t="s">
        <v>58</v>
      </c>
      <c r="BH62" s="10"/>
      <c r="BI62" s="10"/>
      <c r="BJ62" s="10">
        <f t="shared" si="188"/>
        <v>0</v>
      </c>
      <c r="BK62" s="10"/>
      <c r="BL62" s="10"/>
      <c r="BM62" s="10">
        <f t="shared" si="189"/>
        <v>0</v>
      </c>
      <c r="BN62" s="10"/>
      <c r="BO62" s="10"/>
      <c r="BP62" s="10">
        <f t="shared" si="190"/>
        <v>0</v>
      </c>
      <c r="BQ62" s="10"/>
      <c r="BR62" s="10"/>
      <c r="BS62" s="10">
        <f t="shared" si="191"/>
        <v>0</v>
      </c>
      <c r="BT62" s="11">
        <v>635007</v>
      </c>
      <c r="BU62" s="12" t="s">
        <v>58</v>
      </c>
      <c r="BV62" s="10"/>
      <c r="BW62" s="10"/>
      <c r="BX62" s="10">
        <f t="shared" si="192"/>
        <v>0</v>
      </c>
      <c r="BY62" s="10"/>
      <c r="BZ62" s="10"/>
      <c r="CA62" s="10">
        <f t="shared" si="193"/>
        <v>0</v>
      </c>
      <c r="CB62" s="10"/>
      <c r="CC62" s="10"/>
      <c r="CD62" s="10">
        <f t="shared" si="194"/>
        <v>0</v>
      </c>
      <c r="CE62" s="10"/>
      <c r="CF62" s="10"/>
      <c r="CG62" s="10">
        <f t="shared" si="195"/>
        <v>0</v>
      </c>
    </row>
    <row r="63" spans="1:85" x14ac:dyDescent="0.25">
      <c r="A63" s="11">
        <v>635008</v>
      </c>
      <c r="B63" s="12" t="s">
        <v>59</v>
      </c>
      <c r="C63" s="10">
        <v>0</v>
      </c>
      <c r="D63" s="10">
        <v>0</v>
      </c>
      <c r="E63" s="10">
        <f t="shared" si="171"/>
        <v>0</v>
      </c>
      <c r="F63" s="10">
        <v>0</v>
      </c>
      <c r="G63" s="10">
        <v>0</v>
      </c>
      <c r="H63" s="10">
        <f t="shared" si="172"/>
        <v>0</v>
      </c>
      <c r="I63" s="320">
        <f t="shared" si="173"/>
        <v>0</v>
      </c>
      <c r="J63" s="10"/>
      <c r="K63" s="10"/>
      <c r="L63" s="10">
        <f t="shared" si="174"/>
        <v>0</v>
      </c>
      <c r="M63" s="10"/>
      <c r="N63" s="10"/>
      <c r="O63" s="10">
        <f t="shared" si="175"/>
        <v>0</v>
      </c>
      <c r="P63" s="11">
        <v>635008</v>
      </c>
      <c r="Q63" s="12" t="s">
        <v>59</v>
      </c>
      <c r="R63" s="10"/>
      <c r="S63" s="10"/>
      <c r="T63" s="10">
        <f t="shared" si="176"/>
        <v>0</v>
      </c>
      <c r="U63" s="10"/>
      <c r="V63" s="10"/>
      <c r="W63" s="10">
        <f t="shared" si="177"/>
        <v>0</v>
      </c>
      <c r="X63" s="10"/>
      <c r="Y63" s="10"/>
      <c r="Z63" s="10">
        <f t="shared" si="178"/>
        <v>0</v>
      </c>
      <c r="AA63" s="10"/>
      <c r="AB63" s="10"/>
      <c r="AC63" s="10">
        <f t="shared" si="179"/>
        <v>0</v>
      </c>
      <c r="AD63" s="11">
        <v>635008</v>
      </c>
      <c r="AE63" s="12" t="s">
        <v>59</v>
      </c>
      <c r="AF63" s="10"/>
      <c r="AG63" s="10"/>
      <c r="AH63" s="10">
        <f t="shared" si="180"/>
        <v>0</v>
      </c>
      <c r="AI63" s="10"/>
      <c r="AJ63" s="10"/>
      <c r="AK63" s="10">
        <f t="shared" si="181"/>
        <v>0</v>
      </c>
      <c r="AL63" s="10"/>
      <c r="AM63" s="10"/>
      <c r="AN63" s="10">
        <f t="shared" si="182"/>
        <v>0</v>
      </c>
      <c r="AO63" s="10"/>
      <c r="AP63" s="10"/>
      <c r="AQ63" s="10">
        <f t="shared" si="183"/>
        <v>0</v>
      </c>
      <c r="AR63" s="11">
        <v>635008</v>
      </c>
      <c r="AS63" s="12" t="s">
        <v>59</v>
      </c>
      <c r="AT63" s="10"/>
      <c r="AU63" s="10"/>
      <c r="AV63" s="10">
        <f t="shared" si="184"/>
        <v>0</v>
      </c>
      <c r="AW63" s="10"/>
      <c r="AX63" s="10"/>
      <c r="AY63" s="10">
        <f t="shared" si="185"/>
        <v>0</v>
      </c>
      <c r="AZ63" s="10"/>
      <c r="BA63" s="10"/>
      <c r="BB63" s="10">
        <f t="shared" si="186"/>
        <v>0</v>
      </c>
      <c r="BC63" s="10"/>
      <c r="BD63" s="10"/>
      <c r="BE63" s="10">
        <f t="shared" si="187"/>
        <v>0</v>
      </c>
      <c r="BF63" s="11">
        <v>635008</v>
      </c>
      <c r="BG63" s="12" t="s">
        <v>59</v>
      </c>
      <c r="BH63" s="10"/>
      <c r="BI63" s="10"/>
      <c r="BJ63" s="10">
        <f t="shared" si="188"/>
        <v>0</v>
      </c>
      <c r="BK63" s="10"/>
      <c r="BL63" s="10"/>
      <c r="BM63" s="10">
        <f t="shared" si="189"/>
        <v>0</v>
      </c>
      <c r="BN63" s="10"/>
      <c r="BO63" s="10"/>
      <c r="BP63" s="10">
        <f t="shared" si="190"/>
        <v>0</v>
      </c>
      <c r="BQ63" s="10"/>
      <c r="BR63" s="10"/>
      <c r="BS63" s="10">
        <f t="shared" si="191"/>
        <v>0</v>
      </c>
      <c r="BT63" s="11">
        <v>635008</v>
      </c>
      <c r="BU63" s="12" t="s">
        <v>59</v>
      </c>
      <c r="BV63" s="10"/>
      <c r="BW63" s="10"/>
      <c r="BX63" s="10">
        <f t="shared" si="192"/>
        <v>0</v>
      </c>
      <c r="BY63" s="10"/>
      <c r="BZ63" s="10"/>
      <c r="CA63" s="10">
        <f t="shared" si="193"/>
        <v>0</v>
      </c>
      <c r="CB63" s="10"/>
      <c r="CC63" s="10"/>
      <c r="CD63" s="10">
        <f t="shared" si="194"/>
        <v>0</v>
      </c>
      <c r="CE63" s="10"/>
      <c r="CF63" s="10"/>
      <c r="CG63" s="10">
        <f t="shared" si="195"/>
        <v>0</v>
      </c>
    </row>
    <row r="64" spans="1:85" x14ac:dyDescent="0.25">
      <c r="A64" s="11">
        <v>635009</v>
      </c>
      <c r="B64" s="12" t="s">
        <v>60</v>
      </c>
      <c r="C64" s="10">
        <v>180</v>
      </c>
      <c r="D64" s="10">
        <v>140</v>
      </c>
      <c r="E64" s="10">
        <f t="shared" si="171"/>
        <v>-40</v>
      </c>
      <c r="F64" s="10">
        <v>270</v>
      </c>
      <c r="G64" s="10">
        <v>209</v>
      </c>
      <c r="H64" s="10">
        <f t="shared" si="172"/>
        <v>-61</v>
      </c>
      <c r="I64" s="320">
        <f t="shared" si="173"/>
        <v>349</v>
      </c>
      <c r="J64" s="10"/>
      <c r="K64" s="10"/>
      <c r="L64" s="10">
        <f t="shared" si="174"/>
        <v>0</v>
      </c>
      <c r="M64" s="10"/>
      <c r="N64" s="10"/>
      <c r="O64" s="10">
        <f t="shared" si="175"/>
        <v>0</v>
      </c>
      <c r="P64" s="11">
        <v>635009</v>
      </c>
      <c r="Q64" s="12" t="s">
        <v>60</v>
      </c>
      <c r="R64" s="10"/>
      <c r="S64" s="10"/>
      <c r="T64" s="10">
        <f t="shared" si="176"/>
        <v>0</v>
      </c>
      <c r="U64" s="10"/>
      <c r="V64" s="10"/>
      <c r="W64" s="10">
        <f t="shared" si="177"/>
        <v>0</v>
      </c>
      <c r="X64" s="10"/>
      <c r="Y64" s="10"/>
      <c r="Z64" s="10">
        <f t="shared" si="178"/>
        <v>0</v>
      </c>
      <c r="AA64" s="10"/>
      <c r="AB64" s="10"/>
      <c r="AC64" s="10">
        <f t="shared" si="179"/>
        <v>0</v>
      </c>
      <c r="AD64" s="11">
        <v>635009</v>
      </c>
      <c r="AE64" s="12" t="s">
        <v>60</v>
      </c>
      <c r="AF64" s="10"/>
      <c r="AG64" s="10"/>
      <c r="AH64" s="10">
        <f t="shared" si="180"/>
        <v>0</v>
      </c>
      <c r="AI64" s="10"/>
      <c r="AJ64" s="10"/>
      <c r="AK64" s="10">
        <f t="shared" si="181"/>
        <v>0</v>
      </c>
      <c r="AL64" s="10"/>
      <c r="AM64" s="10"/>
      <c r="AN64" s="10">
        <f t="shared" si="182"/>
        <v>0</v>
      </c>
      <c r="AO64" s="10"/>
      <c r="AP64" s="10"/>
      <c r="AQ64" s="10">
        <f t="shared" si="183"/>
        <v>0</v>
      </c>
      <c r="AR64" s="11">
        <v>635009</v>
      </c>
      <c r="AS64" s="12" t="s">
        <v>60</v>
      </c>
      <c r="AT64" s="10"/>
      <c r="AU64" s="10"/>
      <c r="AV64" s="10">
        <f t="shared" si="184"/>
        <v>0</v>
      </c>
      <c r="AW64" s="10"/>
      <c r="AX64" s="10"/>
      <c r="AY64" s="10">
        <f t="shared" si="185"/>
        <v>0</v>
      </c>
      <c r="AZ64" s="10"/>
      <c r="BA64" s="10"/>
      <c r="BB64" s="10">
        <f t="shared" si="186"/>
        <v>0</v>
      </c>
      <c r="BC64" s="10"/>
      <c r="BD64" s="10"/>
      <c r="BE64" s="10">
        <f t="shared" si="187"/>
        <v>0</v>
      </c>
      <c r="BF64" s="11">
        <v>635009</v>
      </c>
      <c r="BG64" s="12" t="s">
        <v>60</v>
      </c>
      <c r="BH64" s="10"/>
      <c r="BI64" s="10"/>
      <c r="BJ64" s="10">
        <f t="shared" si="188"/>
        <v>0</v>
      </c>
      <c r="BK64" s="10"/>
      <c r="BL64" s="10"/>
      <c r="BM64" s="10">
        <f t="shared" si="189"/>
        <v>0</v>
      </c>
      <c r="BN64" s="10"/>
      <c r="BO64" s="10"/>
      <c r="BP64" s="10">
        <f t="shared" si="190"/>
        <v>0</v>
      </c>
      <c r="BQ64" s="10"/>
      <c r="BR64" s="10"/>
      <c r="BS64" s="10">
        <f t="shared" si="191"/>
        <v>0</v>
      </c>
      <c r="BT64" s="11">
        <v>635009</v>
      </c>
      <c r="BU64" s="12" t="s">
        <v>60</v>
      </c>
      <c r="BV64" s="10"/>
      <c r="BW64" s="10"/>
      <c r="BX64" s="10">
        <f t="shared" si="192"/>
        <v>0</v>
      </c>
      <c r="BY64" s="10"/>
      <c r="BZ64" s="10"/>
      <c r="CA64" s="10">
        <f t="shared" si="193"/>
        <v>0</v>
      </c>
      <c r="CB64" s="10"/>
      <c r="CC64" s="10"/>
      <c r="CD64" s="10">
        <f t="shared" si="194"/>
        <v>0</v>
      </c>
      <c r="CE64" s="10"/>
      <c r="CF64" s="10"/>
      <c r="CG64" s="10">
        <f t="shared" si="195"/>
        <v>0</v>
      </c>
    </row>
    <row r="65" spans="1:85" ht="15.75" thickBot="1" x14ac:dyDescent="0.3">
      <c r="A65" s="11">
        <v>635010</v>
      </c>
      <c r="B65" s="12" t="s">
        <v>61</v>
      </c>
      <c r="C65" s="10">
        <v>0</v>
      </c>
      <c r="D65" s="10">
        <v>0</v>
      </c>
      <c r="E65" s="10">
        <f t="shared" si="171"/>
        <v>0</v>
      </c>
      <c r="F65" s="10">
        <v>0</v>
      </c>
      <c r="G65" s="10">
        <v>0</v>
      </c>
      <c r="H65" s="10">
        <f t="shared" si="172"/>
        <v>0</v>
      </c>
      <c r="I65" s="320">
        <f t="shared" si="173"/>
        <v>0</v>
      </c>
      <c r="J65" s="10"/>
      <c r="K65" s="10"/>
      <c r="L65" s="10">
        <f t="shared" si="174"/>
        <v>0</v>
      </c>
      <c r="M65" s="10"/>
      <c r="N65" s="10"/>
      <c r="O65" s="10">
        <f t="shared" si="175"/>
        <v>0</v>
      </c>
      <c r="P65" s="11">
        <v>635010</v>
      </c>
      <c r="Q65" s="12" t="s">
        <v>61</v>
      </c>
      <c r="R65" s="10"/>
      <c r="S65" s="10"/>
      <c r="T65" s="10">
        <f t="shared" si="176"/>
        <v>0</v>
      </c>
      <c r="U65" s="10"/>
      <c r="V65" s="10"/>
      <c r="W65" s="10">
        <f t="shared" si="177"/>
        <v>0</v>
      </c>
      <c r="X65" s="10"/>
      <c r="Y65" s="10"/>
      <c r="Z65" s="10">
        <f t="shared" si="178"/>
        <v>0</v>
      </c>
      <c r="AA65" s="10"/>
      <c r="AB65" s="10"/>
      <c r="AC65" s="10">
        <f t="shared" si="179"/>
        <v>0</v>
      </c>
      <c r="AD65" s="11">
        <v>635010</v>
      </c>
      <c r="AE65" s="12" t="s">
        <v>61</v>
      </c>
      <c r="AF65" s="10"/>
      <c r="AG65" s="10"/>
      <c r="AH65" s="10">
        <f t="shared" si="180"/>
        <v>0</v>
      </c>
      <c r="AI65" s="10"/>
      <c r="AJ65" s="10"/>
      <c r="AK65" s="10">
        <f t="shared" si="181"/>
        <v>0</v>
      </c>
      <c r="AL65" s="10"/>
      <c r="AM65" s="10"/>
      <c r="AN65" s="10">
        <f t="shared" si="182"/>
        <v>0</v>
      </c>
      <c r="AO65" s="10"/>
      <c r="AP65" s="10"/>
      <c r="AQ65" s="10">
        <f t="shared" si="183"/>
        <v>0</v>
      </c>
      <c r="AR65" s="11">
        <v>635010</v>
      </c>
      <c r="AS65" s="12" t="s">
        <v>61</v>
      </c>
      <c r="AT65" s="10"/>
      <c r="AU65" s="10"/>
      <c r="AV65" s="10">
        <f t="shared" si="184"/>
        <v>0</v>
      </c>
      <c r="AW65" s="10"/>
      <c r="AX65" s="10"/>
      <c r="AY65" s="10">
        <f t="shared" si="185"/>
        <v>0</v>
      </c>
      <c r="AZ65" s="10"/>
      <c r="BA65" s="10"/>
      <c r="BB65" s="10">
        <f t="shared" si="186"/>
        <v>0</v>
      </c>
      <c r="BC65" s="10"/>
      <c r="BD65" s="10"/>
      <c r="BE65" s="10">
        <f t="shared" si="187"/>
        <v>0</v>
      </c>
      <c r="BF65" s="11">
        <v>635010</v>
      </c>
      <c r="BG65" s="12" t="s">
        <v>61</v>
      </c>
      <c r="BH65" s="10"/>
      <c r="BI65" s="10"/>
      <c r="BJ65" s="10">
        <f t="shared" si="188"/>
        <v>0</v>
      </c>
      <c r="BK65" s="10"/>
      <c r="BL65" s="10"/>
      <c r="BM65" s="10">
        <f t="shared" si="189"/>
        <v>0</v>
      </c>
      <c r="BN65" s="10"/>
      <c r="BO65" s="10"/>
      <c r="BP65" s="10">
        <f t="shared" si="190"/>
        <v>0</v>
      </c>
      <c r="BQ65" s="10"/>
      <c r="BR65" s="10"/>
      <c r="BS65" s="10">
        <f t="shared" si="191"/>
        <v>0</v>
      </c>
      <c r="BT65" s="11">
        <v>635010</v>
      </c>
      <c r="BU65" s="12" t="s">
        <v>61</v>
      </c>
      <c r="BV65" s="10"/>
      <c r="BW65" s="10"/>
      <c r="BX65" s="10">
        <f t="shared" si="192"/>
        <v>0</v>
      </c>
      <c r="BY65" s="10"/>
      <c r="BZ65" s="10"/>
      <c r="CA65" s="10">
        <f t="shared" si="193"/>
        <v>0</v>
      </c>
      <c r="CB65" s="10"/>
      <c r="CC65" s="10"/>
      <c r="CD65" s="10">
        <f t="shared" si="194"/>
        <v>0</v>
      </c>
      <c r="CE65" s="10"/>
      <c r="CF65" s="10"/>
      <c r="CG65" s="10">
        <f t="shared" si="195"/>
        <v>0</v>
      </c>
    </row>
    <row r="66" spans="1:85" ht="15.75" thickBot="1" x14ac:dyDescent="0.3">
      <c r="A66" s="25">
        <v>635</v>
      </c>
      <c r="B66" s="26" t="s">
        <v>62</v>
      </c>
      <c r="C66" s="27">
        <f>SUM(C56:C65)</f>
        <v>8888</v>
      </c>
      <c r="D66" s="27">
        <f>SUM(D56:D65)</f>
        <v>6528</v>
      </c>
      <c r="E66" s="27">
        <f t="shared" ref="E66:AX66" si="196">SUM(E56:E65)</f>
        <v>-2360</v>
      </c>
      <c r="F66" s="27">
        <f>SUM(F56:F65)</f>
        <v>12520</v>
      </c>
      <c r="G66" s="27">
        <f t="shared" si="196"/>
        <v>12935</v>
      </c>
      <c r="H66" s="27">
        <f t="shared" si="196"/>
        <v>415</v>
      </c>
      <c r="I66" s="27">
        <f t="shared" si="196"/>
        <v>19463</v>
      </c>
      <c r="J66" s="27">
        <f t="shared" si="196"/>
        <v>0</v>
      </c>
      <c r="K66" s="27">
        <f t="shared" si="196"/>
        <v>0</v>
      </c>
      <c r="L66" s="27">
        <f t="shared" si="196"/>
        <v>0</v>
      </c>
      <c r="M66" s="27">
        <f t="shared" si="196"/>
        <v>0</v>
      </c>
      <c r="N66" s="27">
        <f t="shared" si="196"/>
        <v>0</v>
      </c>
      <c r="O66" s="27">
        <f t="shared" si="196"/>
        <v>0</v>
      </c>
      <c r="P66" s="25">
        <v>635</v>
      </c>
      <c r="Q66" s="26" t="s">
        <v>62</v>
      </c>
      <c r="R66" s="27">
        <f t="shared" ref="R66:AL66" si="197">SUM(R56:R65)</f>
        <v>965</v>
      </c>
      <c r="S66" s="27">
        <f t="shared" si="197"/>
        <v>965</v>
      </c>
      <c r="T66" s="27">
        <f t="shared" si="197"/>
        <v>0</v>
      </c>
      <c r="U66" s="27">
        <f t="shared" si="197"/>
        <v>0</v>
      </c>
      <c r="V66" s="27">
        <f t="shared" si="197"/>
        <v>0</v>
      </c>
      <c r="W66" s="27">
        <f t="shared" si="197"/>
        <v>0</v>
      </c>
      <c r="X66" s="27">
        <f t="shared" si="197"/>
        <v>0</v>
      </c>
      <c r="Y66" s="27">
        <f t="shared" si="197"/>
        <v>0</v>
      </c>
      <c r="Z66" s="27">
        <f t="shared" si="197"/>
        <v>0</v>
      </c>
      <c r="AA66" s="27">
        <f t="shared" si="197"/>
        <v>0</v>
      </c>
      <c r="AB66" s="27">
        <f t="shared" si="197"/>
        <v>0</v>
      </c>
      <c r="AC66" s="27">
        <f t="shared" si="197"/>
        <v>0</v>
      </c>
      <c r="AD66" s="25">
        <v>635</v>
      </c>
      <c r="AE66" s="26" t="s">
        <v>62</v>
      </c>
      <c r="AF66" s="27">
        <f t="shared" si="197"/>
        <v>0</v>
      </c>
      <c r="AG66" s="27">
        <f t="shared" si="197"/>
        <v>0</v>
      </c>
      <c r="AH66" s="27">
        <f t="shared" si="197"/>
        <v>0</v>
      </c>
      <c r="AI66" s="27">
        <f t="shared" si="197"/>
        <v>0</v>
      </c>
      <c r="AJ66" s="27">
        <f t="shared" si="197"/>
        <v>0</v>
      </c>
      <c r="AK66" s="27">
        <f t="shared" si="197"/>
        <v>0</v>
      </c>
      <c r="AL66" s="27">
        <f t="shared" si="197"/>
        <v>0</v>
      </c>
      <c r="AM66" s="27">
        <f t="shared" si="196"/>
        <v>0</v>
      </c>
      <c r="AN66" s="27">
        <f t="shared" si="196"/>
        <v>0</v>
      </c>
      <c r="AO66" s="27">
        <f t="shared" si="196"/>
        <v>0</v>
      </c>
      <c r="AP66" s="27">
        <f t="shared" si="196"/>
        <v>0</v>
      </c>
      <c r="AQ66" s="27">
        <f t="shared" si="196"/>
        <v>0</v>
      </c>
      <c r="AR66" s="25">
        <v>635</v>
      </c>
      <c r="AS66" s="26" t="s">
        <v>62</v>
      </c>
      <c r="AT66" s="27">
        <f t="shared" si="196"/>
        <v>0</v>
      </c>
      <c r="AU66" s="27">
        <f t="shared" si="196"/>
        <v>0</v>
      </c>
      <c r="AV66" s="27">
        <f t="shared" si="196"/>
        <v>0</v>
      </c>
      <c r="AW66" s="27">
        <f t="shared" si="196"/>
        <v>1050</v>
      </c>
      <c r="AX66" s="27">
        <f t="shared" si="196"/>
        <v>2979</v>
      </c>
      <c r="AY66" s="27">
        <f>SUM(AY56:AY65)</f>
        <v>1929</v>
      </c>
      <c r="AZ66" s="27">
        <f t="shared" ref="AZ66:BA66" si="198">SUM(AZ56:AZ65)</f>
        <v>1600</v>
      </c>
      <c r="BA66" s="27">
        <f t="shared" si="198"/>
        <v>0</v>
      </c>
      <c r="BB66" s="27">
        <f>SUM(BB56:BB65)</f>
        <v>-1600</v>
      </c>
      <c r="BC66" s="27">
        <f t="shared" ref="BC66:BD66" si="199">SUM(BC56:BC65)</f>
        <v>400</v>
      </c>
      <c r="BD66" s="27">
        <f t="shared" si="199"/>
        <v>3320</v>
      </c>
      <c r="BE66" s="27">
        <f>SUM(BE56:BE65)</f>
        <v>2920</v>
      </c>
      <c r="BF66" s="25">
        <v>635</v>
      </c>
      <c r="BG66" s="26" t="s">
        <v>62</v>
      </c>
      <c r="BH66" s="27">
        <f t="shared" ref="BH66:BI66" si="200">SUM(BH56:BH65)</f>
        <v>0</v>
      </c>
      <c r="BI66" s="27">
        <f t="shared" si="200"/>
        <v>0</v>
      </c>
      <c r="BJ66" s="27">
        <f>SUM(BJ56:BJ65)</f>
        <v>0</v>
      </c>
      <c r="BK66" s="27">
        <f t="shared" ref="BK66:BO66" si="201">SUM(BK56:BK65)</f>
        <v>2600</v>
      </c>
      <c r="BL66" s="27">
        <f t="shared" si="201"/>
        <v>0</v>
      </c>
      <c r="BM66" s="27">
        <f t="shared" si="201"/>
        <v>-2600</v>
      </c>
      <c r="BN66" s="27">
        <f t="shared" si="201"/>
        <v>0</v>
      </c>
      <c r="BO66" s="27">
        <f t="shared" si="201"/>
        <v>0</v>
      </c>
      <c r="BP66" s="27">
        <f>SUM(BP56:BP65)</f>
        <v>0</v>
      </c>
      <c r="BQ66" s="27">
        <f t="shared" ref="BQ66:BR66" si="202">SUM(BQ56:BQ65)</f>
        <v>0</v>
      </c>
      <c r="BR66" s="27">
        <f t="shared" si="202"/>
        <v>0</v>
      </c>
      <c r="BS66" s="27">
        <f>SUM(BS56:BS65)</f>
        <v>0</v>
      </c>
      <c r="BT66" s="25">
        <v>635</v>
      </c>
      <c r="BU66" s="26" t="s">
        <v>62</v>
      </c>
      <c r="BV66" s="27">
        <f t="shared" ref="BV66:BW66" si="203">SUM(BV56:BV65)</f>
        <v>0</v>
      </c>
      <c r="BW66" s="27">
        <f t="shared" si="203"/>
        <v>0</v>
      </c>
      <c r="BX66" s="27">
        <f>SUM(BX56:BX65)</f>
        <v>0</v>
      </c>
      <c r="BY66" s="27">
        <f t="shared" ref="BY66:BZ66" si="204">SUM(BY56:BY65)</f>
        <v>0</v>
      </c>
      <c r="BZ66" s="27">
        <f t="shared" si="204"/>
        <v>0</v>
      </c>
      <c r="CA66" s="27">
        <f>SUM(CA56:CA65)</f>
        <v>0</v>
      </c>
      <c r="CB66" s="27">
        <f t="shared" ref="CB66:CC66" si="205">SUM(CB56:CB65)</f>
        <v>0</v>
      </c>
      <c r="CC66" s="27">
        <f t="shared" si="205"/>
        <v>0</v>
      </c>
      <c r="CD66" s="27">
        <f>SUM(CD56:CD65)</f>
        <v>0</v>
      </c>
      <c r="CE66" s="27">
        <f t="shared" ref="CE66:CF66" si="206">SUM(CE56:CE65)</f>
        <v>0</v>
      </c>
      <c r="CF66" s="27">
        <f t="shared" si="206"/>
        <v>0</v>
      </c>
      <c r="CG66" s="27">
        <f>SUM(CG56:CG65)</f>
        <v>0</v>
      </c>
    </row>
    <row r="67" spans="1:85" x14ac:dyDescent="0.25">
      <c r="A67" s="5">
        <v>636001</v>
      </c>
      <c r="B67" s="6" t="s">
        <v>63</v>
      </c>
      <c r="C67" s="10">
        <v>0</v>
      </c>
      <c r="D67" s="10">
        <v>0</v>
      </c>
      <c r="E67" s="10">
        <f t="shared" ref="E67:E73" si="207">SUM(D67-C67)</f>
        <v>0</v>
      </c>
      <c r="F67" s="10">
        <v>0</v>
      </c>
      <c r="G67" s="10">
        <v>0</v>
      </c>
      <c r="H67" s="10">
        <f t="shared" ref="H67:H73" si="208">SUM(G67-F67)</f>
        <v>0</v>
      </c>
      <c r="I67" s="320">
        <f t="shared" ref="I67:I73" si="209">SUM(D67+G67)</f>
        <v>0</v>
      </c>
      <c r="J67" s="10"/>
      <c r="K67" s="10"/>
      <c r="L67" s="10">
        <f t="shared" ref="L67:L73" si="210">SUM(K67-J67)</f>
        <v>0</v>
      </c>
      <c r="M67" s="10"/>
      <c r="N67" s="10"/>
      <c r="O67" s="10">
        <f t="shared" ref="O67:O73" si="211">SUM(N67-M67)</f>
        <v>0</v>
      </c>
      <c r="P67" s="5">
        <v>636001</v>
      </c>
      <c r="Q67" s="6" t="s">
        <v>63</v>
      </c>
      <c r="R67" s="10"/>
      <c r="S67" s="10"/>
      <c r="T67" s="10">
        <f t="shared" ref="T67:T73" si="212">SUM(S67-R67)</f>
        <v>0</v>
      </c>
      <c r="U67" s="10"/>
      <c r="V67" s="10"/>
      <c r="W67" s="10">
        <f t="shared" ref="W67:W73" si="213">SUM(V67-U67)</f>
        <v>0</v>
      </c>
      <c r="X67" s="10"/>
      <c r="Y67" s="10"/>
      <c r="Z67" s="10">
        <f t="shared" ref="Z67:Z73" si="214">SUM(Y67-X67)</f>
        <v>0</v>
      </c>
      <c r="AA67" s="10"/>
      <c r="AB67" s="10"/>
      <c r="AC67" s="10">
        <f t="shared" ref="AC67:AC73" si="215">SUM(AB67-AA67)</f>
        <v>0</v>
      </c>
      <c r="AD67" s="5">
        <v>636001</v>
      </c>
      <c r="AE67" s="6" t="s">
        <v>63</v>
      </c>
      <c r="AF67" s="10"/>
      <c r="AG67" s="10"/>
      <c r="AH67" s="10">
        <f t="shared" ref="AH67:AH73" si="216">SUM(AG67-AF67)</f>
        <v>0</v>
      </c>
      <c r="AI67" s="10"/>
      <c r="AJ67" s="10"/>
      <c r="AK67" s="10">
        <f t="shared" ref="AK67:AK73" si="217">SUM(AJ67-AI67)</f>
        <v>0</v>
      </c>
      <c r="AL67" s="10"/>
      <c r="AM67" s="10"/>
      <c r="AN67" s="10">
        <f t="shared" ref="AN67:AN73" si="218">SUM(AM67-AL67)</f>
        <v>0</v>
      </c>
      <c r="AO67" s="10"/>
      <c r="AP67" s="10"/>
      <c r="AQ67" s="10">
        <f t="shared" ref="AQ67:AQ73" si="219">SUM(AP67-AO67)</f>
        <v>0</v>
      </c>
      <c r="AR67" s="5">
        <v>636001</v>
      </c>
      <c r="AS67" s="6" t="s">
        <v>63</v>
      </c>
      <c r="AT67" s="10"/>
      <c r="AU67" s="10"/>
      <c r="AV67" s="10">
        <f t="shared" ref="AV67:AV73" si="220">SUM(AU67-AT67)</f>
        <v>0</v>
      </c>
      <c r="AW67" s="10"/>
      <c r="AX67" s="10"/>
      <c r="AY67" s="10">
        <f t="shared" ref="AY67:AY73" si="221">SUM(AX67-AW67)</f>
        <v>0</v>
      </c>
      <c r="AZ67" s="10"/>
      <c r="BA67" s="10"/>
      <c r="BB67" s="10">
        <f t="shared" ref="BB67:BB73" si="222">SUM(BA67-AZ67)</f>
        <v>0</v>
      </c>
      <c r="BC67" s="10"/>
      <c r="BD67" s="10"/>
      <c r="BE67" s="10">
        <f t="shared" ref="BE67:BE73" si="223">SUM(BD67-BC67)</f>
        <v>0</v>
      </c>
      <c r="BF67" s="5">
        <v>636001</v>
      </c>
      <c r="BG67" s="6" t="s">
        <v>63</v>
      </c>
      <c r="BH67" s="10"/>
      <c r="BI67" s="10"/>
      <c r="BJ67" s="10">
        <f t="shared" ref="BJ67:BJ73" si="224">SUM(BI67-BH67)</f>
        <v>0</v>
      </c>
      <c r="BK67" s="10"/>
      <c r="BL67" s="10"/>
      <c r="BM67" s="10">
        <f t="shared" ref="BM67:BM73" si="225">SUM(BL67-BK67)</f>
        <v>0</v>
      </c>
      <c r="BN67" s="10"/>
      <c r="BO67" s="10"/>
      <c r="BP67" s="10">
        <f t="shared" ref="BP67:BP73" si="226">SUM(BO67-BN67)</f>
        <v>0</v>
      </c>
      <c r="BQ67" s="10"/>
      <c r="BR67" s="10"/>
      <c r="BS67" s="10">
        <f t="shared" ref="BS67:BS73" si="227">SUM(BR67-BQ67)</f>
        <v>0</v>
      </c>
      <c r="BT67" s="5">
        <v>636001</v>
      </c>
      <c r="BU67" s="6" t="s">
        <v>63</v>
      </c>
      <c r="BV67" s="10"/>
      <c r="BW67" s="10"/>
      <c r="BX67" s="10">
        <f t="shared" ref="BX67:BX73" si="228">SUM(BW67-BV67)</f>
        <v>0</v>
      </c>
      <c r="BY67" s="10"/>
      <c r="BZ67" s="10"/>
      <c r="CA67" s="10">
        <f t="shared" ref="CA67:CA73" si="229">SUM(BZ67-BY67)</f>
        <v>0</v>
      </c>
      <c r="CB67" s="10"/>
      <c r="CC67" s="10"/>
      <c r="CD67" s="10">
        <f t="shared" ref="CD67:CD73" si="230">SUM(CC67-CB67)</f>
        <v>0</v>
      </c>
      <c r="CE67" s="10"/>
      <c r="CF67" s="10"/>
      <c r="CG67" s="10">
        <f t="shared" ref="CG67:CG73" si="231">SUM(CF67-CE67)</f>
        <v>0</v>
      </c>
    </row>
    <row r="68" spans="1:85" x14ac:dyDescent="0.25">
      <c r="A68" s="8">
        <v>636002</v>
      </c>
      <c r="B68" s="9" t="s">
        <v>55</v>
      </c>
      <c r="C68" s="10">
        <v>0</v>
      </c>
      <c r="D68" s="10">
        <v>0</v>
      </c>
      <c r="E68" s="10">
        <f t="shared" si="207"/>
        <v>0</v>
      </c>
      <c r="F68" s="10">
        <v>0</v>
      </c>
      <c r="G68" s="10">
        <v>0</v>
      </c>
      <c r="H68" s="10">
        <f t="shared" si="208"/>
        <v>0</v>
      </c>
      <c r="I68" s="320">
        <f t="shared" si="209"/>
        <v>0</v>
      </c>
      <c r="J68" s="10"/>
      <c r="K68" s="10"/>
      <c r="L68" s="10">
        <f t="shared" si="210"/>
        <v>0</v>
      </c>
      <c r="M68" s="10"/>
      <c r="N68" s="10"/>
      <c r="O68" s="10">
        <f t="shared" si="211"/>
        <v>0</v>
      </c>
      <c r="P68" s="8">
        <v>636002</v>
      </c>
      <c r="Q68" s="9" t="s">
        <v>55</v>
      </c>
      <c r="R68" s="10"/>
      <c r="S68" s="10"/>
      <c r="T68" s="10">
        <f t="shared" si="212"/>
        <v>0</v>
      </c>
      <c r="U68" s="10"/>
      <c r="V68" s="10"/>
      <c r="W68" s="10">
        <f t="shared" si="213"/>
        <v>0</v>
      </c>
      <c r="X68" s="10"/>
      <c r="Y68" s="10"/>
      <c r="Z68" s="10">
        <f t="shared" si="214"/>
        <v>0</v>
      </c>
      <c r="AA68" s="10"/>
      <c r="AB68" s="10"/>
      <c r="AC68" s="10">
        <f t="shared" si="215"/>
        <v>0</v>
      </c>
      <c r="AD68" s="8">
        <v>636002</v>
      </c>
      <c r="AE68" s="9" t="s">
        <v>55</v>
      </c>
      <c r="AF68" s="10"/>
      <c r="AG68" s="10"/>
      <c r="AH68" s="10">
        <f t="shared" si="216"/>
        <v>0</v>
      </c>
      <c r="AI68" s="10"/>
      <c r="AJ68" s="10"/>
      <c r="AK68" s="10">
        <f t="shared" si="217"/>
        <v>0</v>
      </c>
      <c r="AL68" s="10"/>
      <c r="AM68" s="10"/>
      <c r="AN68" s="10">
        <f t="shared" si="218"/>
        <v>0</v>
      </c>
      <c r="AO68" s="10"/>
      <c r="AP68" s="10"/>
      <c r="AQ68" s="10">
        <f t="shared" si="219"/>
        <v>0</v>
      </c>
      <c r="AR68" s="8">
        <v>636002</v>
      </c>
      <c r="AS68" s="9" t="s">
        <v>55</v>
      </c>
      <c r="AT68" s="10"/>
      <c r="AU68" s="10"/>
      <c r="AV68" s="10">
        <f t="shared" si="220"/>
        <v>0</v>
      </c>
      <c r="AW68" s="10"/>
      <c r="AX68" s="10"/>
      <c r="AY68" s="10">
        <f t="shared" si="221"/>
        <v>0</v>
      </c>
      <c r="AZ68" s="10"/>
      <c r="BA68" s="10"/>
      <c r="BB68" s="10">
        <f t="shared" si="222"/>
        <v>0</v>
      </c>
      <c r="BC68" s="10"/>
      <c r="BD68" s="10"/>
      <c r="BE68" s="10">
        <f t="shared" si="223"/>
        <v>0</v>
      </c>
      <c r="BF68" s="8">
        <v>636002</v>
      </c>
      <c r="BG68" s="9" t="s">
        <v>55</v>
      </c>
      <c r="BH68" s="10"/>
      <c r="BI68" s="10"/>
      <c r="BJ68" s="10">
        <f t="shared" si="224"/>
        <v>0</v>
      </c>
      <c r="BK68" s="10"/>
      <c r="BL68" s="10"/>
      <c r="BM68" s="10">
        <f t="shared" si="225"/>
        <v>0</v>
      </c>
      <c r="BN68" s="10"/>
      <c r="BO68" s="10"/>
      <c r="BP68" s="10">
        <f t="shared" si="226"/>
        <v>0</v>
      </c>
      <c r="BQ68" s="10"/>
      <c r="BR68" s="10"/>
      <c r="BS68" s="10">
        <f t="shared" si="227"/>
        <v>0</v>
      </c>
      <c r="BT68" s="8">
        <v>636002</v>
      </c>
      <c r="BU68" s="9" t="s">
        <v>55</v>
      </c>
      <c r="BV68" s="10"/>
      <c r="BW68" s="10"/>
      <c r="BX68" s="10">
        <f t="shared" si="228"/>
        <v>0</v>
      </c>
      <c r="BY68" s="10"/>
      <c r="BZ68" s="10"/>
      <c r="CA68" s="10">
        <f t="shared" si="229"/>
        <v>0</v>
      </c>
      <c r="CB68" s="10"/>
      <c r="CC68" s="10"/>
      <c r="CD68" s="10">
        <f t="shared" si="230"/>
        <v>0</v>
      </c>
      <c r="CE68" s="10"/>
      <c r="CF68" s="10"/>
      <c r="CG68" s="10">
        <f t="shared" si="231"/>
        <v>0</v>
      </c>
    </row>
    <row r="69" spans="1:85" x14ac:dyDescent="0.25">
      <c r="A69" s="8">
        <v>636003</v>
      </c>
      <c r="B69" s="9" t="s">
        <v>56</v>
      </c>
      <c r="C69" s="10">
        <v>0</v>
      </c>
      <c r="D69" s="10">
        <v>0</v>
      </c>
      <c r="E69" s="10">
        <f t="shared" si="207"/>
        <v>0</v>
      </c>
      <c r="F69" s="10">
        <v>0</v>
      </c>
      <c r="G69" s="10">
        <v>0</v>
      </c>
      <c r="H69" s="10">
        <f t="shared" si="208"/>
        <v>0</v>
      </c>
      <c r="I69" s="320">
        <f t="shared" si="209"/>
        <v>0</v>
      </c>
      <c r="J69" s="10"/>
      <c r="K69" s="10"/>
      <c r="L69" s="10">
        <f t="shared" si="210"/>
        <v>0</v>
      </c>
      <c r="M69" s="10"/>
      <c r="N69" s="10"/>
      <c r="O69" s="10">
        <f t="shared" si="211"/>
        <v>0</v>
      </c>
      <c r="P69" s="8">
        <v>636003</v>
      </c>
      <c r="Q69" s="9" t="s">
        <v>56</v>
      </c>
      <c r="R69" s="10"/>
      <c r="S69" s="10"/>
      <c r="T69" s="10">
        <f t="shared" si="212"/>
        <v>0</v>
      </c>
      <c r="U69" s="10"/>
      <c r="V69" s="10"/>
      <c r="W69" s="10">
        <f t="shared" si="213"/>
        <v>0</v>
      </c>
      <c r="X69" s="10"/>
      <c r="Y69" s="10"/>
      <c r="Z69" s="10">
        <f t="shared" si="214"/>
        <v>0</v>
      </c>
      <c r="AA69" s="10"/>
      <c r="AB69" s="10"/>
      <c r="AC69" s="10">
        <f t="shared" si="215"/>
        <v>0</v>
      </c>
      <c r="AD69" s="8">
        <v>636003</v>
      </c>
      <c r="AE69" s="9" t="s">
        <v>56</v>
      </c>
      <c r="AF69" s="10"/>
      <c r="AG69" s="10"/>
      <c r="AH69" s="10">
        <f t="shared" si="216"/>
        <v>0</v>
      </c>
      <c r="AI69" s="10"/>
      <c r="AJ69" s="10"/>
      <c r="AK69" s="10">
        <f t="shared" si="217"/>
        <v>0</v>
      </c>
      <c r="AL69" s="10"/>
      <c r="AM69" s="10"/>
      <c r="AN69" s="10">
        <f t="shared" si="218"/>
        <v>0</v>
      </c>
      <c r="AO69" s="10"/>
      <c r="AP69" s="10"/>
      <c r="AQ69" s="10">
        <f t="shared" si="219"/>
        <v>0</v>
      </c>
      <c r="AR69" s="8">
        <v>636003</v>
      </c>
      <c r="AS69" s="9" t="s">
        <v>56</v>
      </c>
      <c r="AT69" s="10"/>
      <c r="AU69" s="10"/>
      <c r="AV69" s="10">
        <f t="shared" si="220"/>
        <v>0</v>
      </c>
      <c r="AW69" s="10"/>
      <c r="AX69" s="10"/>
      <c r="AY69" s="10">
        <f t="shared" si="221"/>
        <v>0</v>
      </c>
      <c r="AZ69" s="10"/>
      <c r="BA69" s="10"/>
      <c r="BB69" s="10">
        <f t="shared" si="222"/>
        <v>0</v>
      </c>
      <c r="BC69" s="10"/>
      <c r="BD69" s="10"/>
      <c r="BE69" s="10">
        <f>SUM(BD69-BC69)</f>
        <v>0</v>
      </c>
      <c r="BF69" s="8">
        <v>636003</v>
      </c>
      <c r="BG69" s="9" t="s">
        <v>56</v>
      </c>
      <c r="BH69" s="10"/>
      <c r="BI69" s="10"/>
      <c r="BJ69" s="10">
        <f t="shared" si="224"/>
        <v>0</v>
      </c>
      <c r="BK69" s="10"/>
      <c r="BL69" s="10"/>
      <c r="BM69" s="10">
        <f t="shared" si="225"/>
        <v>0</v>
      </c>
      <c r="BN69" s="10"/>
      <c r="BO69" s="10"/>
      <c r="BP69" s="10">
        <f t="shared" si="226"/>
        <v>0</v>
      </c>
      <c r="BQ69" s="10"/>
      <c r="BR69" s="10"/>
      <c r="BS69" s="10">
        <f t="shared" si="227"/>
        <v>0</v>
      </c>
      <c r="BT69" s="8">
        <v>636003</v>
      </c>
      <c r="BU69" s="9" t="s">
        <v>56</v>
      </c>
      <c r="BV69" s="10"/>
      <c r="BW69" s="10"/>
      <c r="BX69" s="10">
        <f t="shared" si="228"/>
        <v>0</v>
      </c>
      <c r="BY69" s="10"/>
      <c r="BZ69" s="10"/>
      <c r="CA69" s="10">
        <f t="shared" si="229"/>
        <v>0</v>
      </c>
      <c r="CB69" s="10"/>
      <c r="CC69" s="10"/>
      <c r="CD69" s="10">
        <f t="shared" si="230"/>
        <v>0</v>
      </c>
      <c r="CE69" s="10"/>
      <c r="CF69" s="10"/>
      <c r="CG69" s="10">
        <f t="shared" si="231"/>
        <v>0</v>
      </c>
    </row>
    <row r="70" spans="1:85" x14ac:dyDescent="0.25">
      <c r="A70" s="8">
        <v>636004</v>
      </c>
      <c r="B70" s="9" t="s">
        <v>64</v>
      </c>
      <c r="C70" s="10">
        <v>0</v>
      </c>
      <c r="D70" s="10">
        <v>0</v>
      </c>
      <c r="E70" s="10">
        <f t="shared" si="207"/>
        <v>0</v>
      </c>
      <c r="F70" s="10">
        <v>0</v>
      </c>
      <c r="G70" s="10">
        <v>0</v>
      </c>
      <c r="H70" s="10">
        <f t="shared" si="208"/>
        <v>0</v>
      </c>
      <c r="I70" s="320">
        <f t="shared" si="209"/>
        <v>0</v>
      </c>
      <c r="J70" s="10"/>
      <c r="K70" s="10"/>
      <c r="L70" s="10">
        <f t="shared" si="210"/>
        <v>0</v>
      </c>
      <c r="M70" s="10"/>
      <c r="N70" s="10"/>
      <c r="O70" s="10">
        <f t="shared" si="211"/>
        <v>0</v>
      </c>
      <c r="P70" s="8">
        <v>636004</v>
      </c>
      <c r="Q70" s="9" t="s">
        <v>64</v>
      </c>
      <c r="R70" s="10"/>
      <c r="S70" s="10"/>
      <c r="T70" s="10">
        <f t="shared" si="212"/>
        <v>0</v>
      </c>
      <c r="U70" s="10"/>
      <c r="V70" s="10"/>
      <c r="W70" s="10">
        <f t="shared" si="213"/>
        <v>0</v>
      </c>
      <c r="X70" s="10"/>
      <c r="Y70" s="10"/>
      <c r="Z70" s="10">
        <f t="shared" si="214"/>
        <v>0</v>
      </c>
      <c r="AA70" s="10"/>
      <c r="AB70" s="10"/>
      <c r="AC70" s="10">
        <f t="shared" si="215"/>
        <v>0</v>
      </c>
      <c r="AD70" s="8">
        <v>636004</v>
      </c>
      <c r="AE70" s="9" t="s">
        <v>64</v>
      </c>
      <c r="AF70" s="10"/>
      <c r="AG70" s="10"/>
      <c r="AH70" s="10">
        <f t="shared" si="216"/>
        <v>0</v>
      </c>
      <c r="AI70" s="10"/>
      <c r="AJ70" s="10"/>
      <c r="AK70" s="10">
        <f t="shared" si="217"/>
        <v>0</v>
      </c>
      <c r="AL70" s="10"/>
      <c r="AM70" s="10"/>
      <c r="AN70" s="10">
        <f t="shared" si="218"/>
        <v>0</v>
      </c>
      <c r="AO70" s="10"/>
      <c r="AP70" s="10"/>
      <c r="AQ70" s="10">
        <f t="shared" si="219"/>
        <v>0</v>
      </c>
      <c r="AR70" s="8">
        <v>636004</v>
      </c>
      <c r="AS70" s="9" t="s">
        <v>64</v>
      </c>
      <c r="AT70" s="10"/>
      <c r="AU70" s="10"/>
      <c r="AV70" s="10">
        <f t="shared" si="220"/>
        <v>0</v>
      </c>
      <c r="AW70" s="10"/>
      <c r="AX70" s="10"/>
      <c r="AY70" s="10">
        <f t="shared" si="221"/>
        <v>0</v>
      </c>
      <c r="AZ70" s="10"/>
      <c r="BA70" s="10"/>
      <c r="BB70" s="10">
        <f t="shared" si="222"/>
        <v>0</v>
      </c>
      <c r="BC70" s="10"/>
      <c r="BD70" s="10"/>
      <c r="BE70" s="10">
        <f t="shared" si="223"/>
        <v>0</v>
      </c>
      <c r="BF70" s="8">
        <v>636004</v>
      </c>
      <c r="BG70" s="9" t="s">
        <v>64</v>
      </c>
      <c r="BH70" s="10"/>
      <c r="BI70" s="10"/>
      <c r="BJ70" s="10">
        <f t="shared" si="224"/>
        <v>0</v>
      </c>
      <c r="BK70" s="10"/>
      <c r="BL70" s="10"/>
      <c r="BM70" s="10">
        <f t="shared" si="225"/>
        <v>0</v>
      </c>
      <c r="BN70" s="10"/>
      <c r="BO70" s="10"/>
      <c r="BP70" s="10">
        <f t="shared" si="226"/>
        <v>0</v>
      </c>
      <c r="BQ70" s="10"/>
      <c r="BR70" s="10"/>
      <c r="BS70" s="10">
        <f t="shared" si="227"/>
        <v>0</v>
      </c>
      <c r="BT70" s="8">
        <v>636004</v>
      </c>
      <c r="BU70" s="9" t="s">
        <v>64</v>
      </c>
      <c r="BV70" s="10"/>
      <c r="BW70" s="10"/>
      <c r="BX70" s="10">
        <f t="shared" si="228"/>
        <v>0</v>
      </c>
      <c r="BY70" s="10"/>
      <c r="BZ70" s="10"/>
      <c r="CA70" s="10">
        <f t="shared" si="229"/>
        <v>0</v>
      </c>
      <c r="CB70" s="10"/>
      <c r="CC70" s="10"/>
      <c r="CD70" s="10">
        <f t="shared" si="230"/>
        <v>0</v>
      </c>
      <c r="CE70" s="10"/>
      <c r="CF70" s="10"/>
      <c r="CG70" s="10">
        <f t="shared" si="231"/>
        <v>0</v>
      </c>
    </row>
    <row r="71" spans="1:85" x14ac:dyDescent="0.25">
      <c r="A71" s="8">
        <v>636006</v>
      </c>
      <c r="B71" s="9" t="s">
        <v>53</v>
      </c>
      <c r="C71" s="10">
        <v>0</v>
      </c>
      <c r="D71" s="10">
        <v>0</v>
      </c>
      <c r="E71" s="10">
        <f t="shared" si="207"/>
        <v>0</v>
      </c>
      <c r="F71" s="10">
        <v>0</v>
      </c>
      <c r="G71" s="10">
        <v>0</v>
      </c>
      <c r="H71" s="10">
        <f t="shared" si="208"/>
        <v>0</v>
      </c>
      <c r="I71" s="320">
        <f t="shared" si="209"/>
        <v>0</v>
      </c>
      <c r="J71" s="10"/>
      <c r="K71" s="10"/>
      <c r="L71" s="10">
        <f t="shared" si="210"/>
        <v>0</v>
      </c>
      <c r="M71" s="10"/>
      <c r="N71" s="10"/>
      <c r="O71" s="10">
        <f t="shared" si="211"/>
        <v>0</v>
      </c>
      <c r="P71" s="8">
        <v>636006</v>
      </c>
      <c r="Q71" s="9" t="s">
        <v>53</v>
      </c>
      <c r="R71" s="10"/>
      <c r="S71" s="10"/>
      <c r="T71" s="10">
        <f t="shared" si="212"/>
        <v>0</v>
      </c>
      <c r="U71" s="10"/>
      <c r="V71" s="10"/>
      <c r="W71" s="10">
        <f t="shared" si="213"/>
        <v>0</v>
      </c>
      <c r="X71" s="10"/>
      <c r="Y71" s="10"/>
      <c r="Z71" s="10">
        <f t="shared" si="214"/>
        <v>0</v>
      </c>
      <c r="AA71" s="10"/>
      <c r="AB71" s="10"/>
      <c r="AC71" s="10">
        <f t="shared" si="215"/>
        <v>0</v>
      </c>
      <c r="AD71" s="8">
        <v>636006</v>
      </c>
      <c r="AE71" s="9" t="s">
        <v>53</v>
      </c>
      <c r="AF71" s="10"/>
      <c r="AG71" s="10"/>
      <c r="AH71" s="10">
        <f t="shared" si="216"/>
        <v>0</v>
      </c>
      <c r="AI71" s="10"/>
      <c r="AJ71" s="10"/>
      <c r="AK71" s="10">
        <f t="shared" si="217"/>
        <v>0</v>
      </c>
      <c r="AL71" s="10"/>
      <c r="AM71" s="10"/>
      <c r="AN71" s="10">
        <f t="shared" si="218"/>
        <v>0</v>
      </c>
      <c r="AO71" s="10"/>
      <c r="AP71" s="10"/>
      <c r="AQ71" s="10">
        <f t="shared" si="219"/>
        <v>0</v>
      </c>
      <c r="AR71" s="8">
        <v>636006</v>
      </c>
      <c r="AS71" s="9" t="s">
        <v>53</v>
      </c>
      <c r="AT71" s="10"/>
      <c r="AU71" s="10"/>
      <c r="AV71" s="10">
        <f t="shared" si="220"/>
        <v>0</v>
      </c>
      <c r="AW71" s="10"/>
      <c r="AX71" s="10"/>
      <c r="AY71" s="10">
        <f t="shared" si="221"/>
        <v>0</v>
      </c>
      <c r="AZ71" s="10"/>
      <c r="BA71" s="10"/>
      <c r="BB71" s="10">
        <f t="shared" si="222"/>
        <v>0</v>
      </c>
      <c r="BC71" s="10"/>
      <c r="BD71" s="10"/>
      <c r="BE71" s="10">
        <f t="shared" si="223"/>
        <v>0</v>
      </c>
      <c r="BF71" s="8">
        <v>636006</v>
      </c>
      <c r="BG71" s="9" t="s">
        <v>53</v>
      </c>
      <c r="BH71" s="10"/>
      <c r="BI71" s="10"/>
      <c r="BJ71" s="10">
        <f t="shared" si="224"/>
        <v>0</v>
      </c>
      <c r="BK71" s="10"/>
      <c r="BL71" s="10"/>
      <c r="BM71" s="10">
        <f t="shared" si="225"/>
        <v>0</v>
      </c>
      <c r="BN71" s="10"/>
      <c r="BO71" s="10"/>
      <c r="BP71" s="10">
        <f t="shared" si="226"/>
        <v>0</v>
      </c>
      <c r="BQ71" s="10"/>
      <c r="BR71" s="10"/>
      <c r="BS71" s="10">
        <f t="shared" si="227"/>
        <v>0</v>
      </c>
      <c r="BT71" s="8">
        <v>636006</v>
      </c>
      <c r="BU71" s="9" t="s">
        <v>53</v>
      </c>
      <c r="BV71" s="10"/>
      <c r="BW71" s="10"/>
      <c r="BX71" s="10">
        <f t="shared" si="228"/>
        <v>0</v>
      </c>
      <c r="BY71" s="10"/>
      <c r="BZ71" s="10"/>
      <c r="CA71" s="10">
        <f t="shared" si="229"/>
        <v>0</v>
      </c>
      <c r="CB71" s="10"/>
      <c r="CC71" s="10"/>
      <c r="CD71" s="10">
        <f t="shared" si="230"/>
        <v>0</v>
      </c>
      <c r="CE71" s="10"/>
      <c r="CF71" s="10"/>
      <c r="CG71" s="10">
        <f t="shared" si="231"/>
        <v>0</v>
      </c>
    </row>
    <row r="72" spans="1:85" x14ac:dyDescent="0.25">
      <c r="A72" s="8">
        <v>636007</v>
      </c>
      <c r="B72" s="9" t="s">
        <v>60</v>
      </c>
      <c r="C72" s="10">
        <v>0</v>
      </c>
      <c r="D72" s="10">
        <v>0</v>
      </c>
      <c r="E72" s="10">
        <f t="shared" si="207"/>
        <v>0</v>
      </c>
      <c r="F72" s="10">
        <v>0</v>
      </c>
      <c r="G72" s="10">
        <v>0</v>
      </c>
      <c r="H72" s="10">
        <f t="shared" si="208"/>
        <v>0</v>
      </c>
      <c r="I72" s="320">
        <f t="shared" si="209"/>
        <v>0</v>
      </c>
      <c r="J72" s="10"/>
      <c r="K72" s="10"/>
      <c r="L72" s="10">
        <f t="shared" si="210"/>
        <v>0</v>
      </c>
      <c r="M72" s="10"/>
      <c r="N72" s="10"/>
      <c r="O72" s="10">
        <f t="shared" si="211"/>
        <v>0</v>
      </c>
      <c r="P72" s="8">
        <v>636007</v>
      </c>
      <c r="Q72" s="9" t="s">
        <v>60</v>
      </c>
      <c r="R72" s="10"/>
      <c r="S72" s="10"/>
      <c r="T72" s="10">
        <f t="shared" si="212"/>
        <v>0</v>
      </c>
      <c r="U72" s="10"/>
      <c r="V72" s="10"/>
      <c r="W72" s="10">
        <f t="shared" si="213"/>
        <v>0</v>
      </c>
      <c r="X72" s="10"/>
      <c r="Y72" s="10"/>
      <c r="Z72" s="10">
        <f t="shared" si="214"/>
        <v>0</v>
      </c>
      <c r="AA72" s="10"/>
      <c r="AB72" s="10"/>
      <c r="AC72" s="10">
        <f t="shared" si="215"/>
        <v>0</v>
      </c>
      <c r="AD72" s="8">
        <v>636007</v>
      </c>
      <c r="AE72" s="9" t="s">
        <v>60</v>
      </c>
      <c r="AF72" s="10"/>
      <c r="AG72" s="10"/>
      <c r="AH72" s="10">
        <f t="shared" si="216"/>
        <v>0</v>
      </c>
      <c r="AI72" s="10"/>
      <c r="AJ72" s="10"/>
      <c r="AK72" s="10">
        <f t="shared" si="217"/>
        <v>0</v>
      </c>
      <c r="AL72" s="10"/>
      <c r="AM72" s="10"/>
      <c r="AN72" s="10">
        <f t="shared" si="218"/>
        <v>0</v>
      </c>
      <c r="AO72" s="10"/>
      <c r="AP72" s="10"/>
      <c r="AQ72" s="10">
        <f t="shared" si="219"/>
        <v>0</v>
      </c>
      <c r="AR72" s="8">
        <v>636007</v>
      </c>
      <c r="AS72" s="9" t="s">
        <v>60</v>
      </c>
      <c r="AT72" s="10"/>
      <c r="AU72" s="10"/>
      <c r="AV72" s="10">
        <f t="shared" si="220"/>
        <v>0</v>
      </c>
      <c r="AW72" s="10"/>
      <c r="AX72" s="10"/>
      <c r="AY72" s="10">
        <f t="shared" si="221"/>
        <v>0</v>
      </c>
      <c r="AZ72" s="10"/>
      <c r="BA72" s="10"/>
      <c r="BB72" s="10">
        <f t="shared" si="222"/>
        <v>0</v>
      </c>
      <c r="BC72" s="10"/>
      <c r="BD72" s="10"/>
      <c r="BE72" s="10">
        <f t="shared" si="223"/>
        <v>0</v>
      </c>
      <c r="BF72" s="8">
        <v>636007</v>
      </c>
      <c r="BG72" s="9" t="s">
        <v>60</v>
      </c>
      <c r="BH72" s="10"/>
      <c r="BI72" s="10"/>
      <c r="BJ72" s="10">
        <f t="shared" si="224"/>
        <v>0</v>
      </c>
      <c r="BK72" s="10"/>
      <c r="BL72" s="10"/>
      <c r="BM72" s="10">
        <f t="shared" si="225"/>
        <v>0</v>
      </c>
      <c r="BN72" s="10"/>
      <c r="BO72" s="10"/>
      <c r="BP72" s="10">
        <f t="shared" si="226"/>
        <v>0</v>
      </c>
      <c r="BQ72" s="10"/>
      <c r="BR72" s="10"/>
      <c r="BS72" s="10">
        <f t="shared" si="227"/>
        <v>0</v>
      </c>
      <c r="BT72" s="8">
        <v>636007</v>
      </c>
      <c r="BU72" s="9" t="s">
        <v>60</v>
      </c>
      <c r="BV72" s="10"/>
      <c r="BW72" s="10"/>
      <c r="BX72" s="10">
        <f t="shared" si="228"/>
        <v>0</v>
      </c>
      <c r="BY72" s="10"/>
      <c r="BZ72" s="10"/>
      <c r="CA72" s="10">
        <f t="shared" si="229"/>
        <v>0</v>
      </c>
      <c r="CB72" s="10"/>
      <c r="CC72" s="10"/>
      <c r="CD72" s="10">
        <f t="shared" si="230"/>
        <v>0</v>
      </c>
      <c r="CE72" s="10"/>
      <c r="CF72" s="10"/>
      <c r="CG72" s="10">
        <f t="shared" si="231"/>
        <v>0</v>
      </c>
    </row>
    <row r="73" spans="1:85" ht="15.75" thickBot="1" x14ac:dyDescent="0.3">
      <c r="A73" s="35">
        <v>636008</v>
      </c>
      <c r="B73" s="36" t="s">
        <v>61</v>
      </c>
      <c r="C73" s="10">
        <v>0</v>
      </c>
      <c r="D73" s="10">
        <v>0</v>
      </c>
      <c r="E73" s="10">
        <f t="shared" si="207"/>
        <v>0</v>
      </c>
      <c r="F73" s="10">
        <v>0</v>
      </c>
      <c r="G73" s="10">
        <v>0</v>
      </c>
      <c r="H73" s="10">
        <f t="shared" si="208"/>
        <v>0</v>
      </c>
      <c r="I73" s="320">
        <f t="shared" si="209"/>
        <v>0</v>
      </c>
      <c r="J73" s="10"/>
      <c r="K73" s="10"/>
      <c r="L73" s="10">
        <f t="shared" si="210"/>
        <v>0</v>
      </c>
      <c r="M73" s="10"/>
      <c r="N73" s="10"/>
      <c r="O73" s="10">
        <f t="shared" si="211"/>
        <v>0</v>
      </c>
      <c r="P73" s="35">
        <v>636008</v>
      </c>
      <c r="Q73" s="36" t="s">
        <v>61</v>
      </c>
      <c r="R73" s="10"/>
      <c r="S73" s="10"/>
      <c r="T73" s="10">
        <f t="shared" si="212"/>
        <v>0</v>
      </c>
      <c r="U73" s="10"/>
      <c r="V73" s="10"/>
      <c r="W73" s="10">
        <f t="shared" si="213"/>
        <v>0</v>
      </c>
      <c r="X73" s="10"/>
      <c r="Y73" s="10"/>
      <c r="Z73" s="10">
        <f t="shared" si="214"/>
        <v>0</v>
      </c>
      <c r="AA73" s="10"/>
      <c r="AB73" s="10"/>
      <c r="AC73" s="10">
        <f t="shared" si="215"/>
        <v>0</v>
      </c>
      <c r="AD73" s="35">
        <v>636008</v>
      </c>
      <c r="AE73" s="36" t="s">
        <v>61</v>
      </c>
      <c r="AF73" s="10"/>
      <c r="AG73" s="10"/>
      <c r="AH73" s="10">
        <f t="shared" si="216"/>
        <v>0</v>
      </c>
      <c r="AI73" s="10"/>
      <c r="AJ73" s="10"/>
      <c r="AK73" s="10">
        <f t="shared" si="217"/>
        <v>0</v>
      </c>
      <c r="AL73" s="10"/>
      <c r="AM73" s="10"/>
      <c r="AN73" s="10">
        <f t="shared" si="218"/>
        <v>0</v>
      </c>
      <c r="AO73" s="10"/>
      <c r="AP73" s="10"/>
      <c r="AQ73" s="10">
        <f t="shared" si="219"/>
        <v>0</v>
      </c>
      <c r="AR73" s="35">
        <v>636008</v>
      </c>
      <c r="AS73" s="36" t="s">
        <v>61</v>
      </c>
      <c r="AT73" s="10"/>
      <c r="AU73" s="10"/>
      <c r="AV73" s="10">
        <f t="shared" si="220"/>
        <v>0</v>
      </c>
      <c r="AW73" s="10"/>
      <c r="AX73" s="10"/>
      <c r="AY73" s="10">
        <f t="shared" si="221"/>
        <v>0</v>
      </c>
      <c r="AZ73" s="10"/>
      <c r="BA73" s="10"/>
      <c r="BB73" s="10">
        <f t="shared" si="222"/>
        <v>0</v>
      </c>
      <c r="BC73" s="10"/>
      <c r="BD73" s="10"/>
      <c r="BE73" s="10">
        <f t="shared" si="223"/>
        <v>0</v>
      </c>
      <c r="BF73" s="35">
        <v>636008</v>
      </c>
      <c r="BG73" s="36" t="s">
        <v>61</v>
      </c>
      <c r="BH73" s="10"/>
      <c r="BI73" s="10"/>
      <c r="BJ73" s="10">
        <f t="shared" si="224"/>
        <v>0</v>
      </c>
      <c r="BK73" s="10"/>
      <c r="BL73" s="10"/>
      <c r="BM73" s="10">
        <f t="shared" si="225"/>
        <v>0</v>
      </c>
      <c r="BN73" s="10"/>
      <c r="BO73" s="10"/>
      <c r="BP73" s="10">
        <f t="shared" si="226"/>
        <v>0</v>
      </c>
      <c r="BQ73" s="10"/>
      <c r="BR73" s="10"/>
      <c r="BS73" s="10">
        <f t="shared" si="227"/>
        <v>0</v>
      </c>
      <c r="BT73" s="35">
        <v>636008</v>
      </c>
      <c r="BU73" s="36" t="s">
        <v>61</v>
      </c>
      <c r="BV73" s="10"/>
      <c r="BW73" s="10"/>
      <c r="BX73" s="10">
        <f t="shared" si="228"/>
        <v>0</v>
      </c>
      <c r="BY73" s="10"/>
      <c r="BZ73" s="10"/>
      <c r="CA73" s="10">
        <f t="shared" si="229"/>
        <v>0</v>
      </c>
      <c r="CB73" s="10"/>
      <c r="CC73" s="10"/>
      <c r="CD73" s="10">
        <f t="shared" si="230"/>
        <v>0</v>
      </c>
      <c r="CE73" s="10"/>
      <c r="CF73" s="10"/>
      <c r="CG73" s="10">
        <f t="shared" si="231"/>
        <v>0</v>
      </c>
    </row>
    <row r="74" spans="1:85" ht="15.75" thickBot="1" x14ac:dyDescent="0.3">
      <c r="A74" s="25">
        <v>636</v>
      </c>
      <c r="B74" s="26" t="s">
        <v>65</v>
      </c>
      <c r="C74" s="27">
        <f>SUM(C67:C73)</f>
        <v>0</v>
      </c>
      <c r="D74" s="27">
        <f>SUM(D67:D73)</f>
        <v>0</v>
      </c>
      <c r="E74" s="27">
        <f t="shared" ref="E74:AX74" si="232">SUM(E67:E73)</f>
        <v>0</v>
      </c>
      <c r="F74" s="27">
        <f>SUM(F67:F73)</f>
        <v>0</v>
      </c>
      <c r="G74" s="27">
        <f t="shared" si="232"/>
        <v>0</v>
      </c>
      <c r="H74" s="27">
        <f t="shared" si="232"/>
        <v>0</v>
      </c>
      <c r="I74" s="27">
        <f t="shared" si="232"/>
        <v>0</v>
      </c>
      <c r="J74" s="27">
        <f t="shared" si="232"/>
        <v>0</v>
      </c>
      <c r="K74" s="27">
        <f t="shared" si="232"/>
        <v>0</v>
      </c>
      <c r="L74" s="27">
        <f t="shared" si="232"/>
        <v>0</v>
      </c>
      <c r="M74" s="27">
        <f t="shared" si="232"/>
        <v>0</v>
      </c>
      <c r="N74" s="27">
        <f t="shared" si="232"/>
        <v>0</v>
      </c>
      <c r="O74" s="27">
        <f t="shared" si="232"/>
        <v>0</v>
      </c>
      <c r="P74" s="25">
        <v>636</v>
      </c>
      <c r="Q74" s="26" t="s">
        <v>65</v>
      </c>
      <c r="R74" s="27">
        <f t="shared" ref="R74:AL74" si="233">SUM(R67:R73)</f>
        <v>0</v>
      </c>
      <c r="S74" s="27">
        <f t="shared" si="233"/>
        <v>0</v>
      </c>
      <c r="T74" s="27">
        <f t="shared" si="233"/>
        <v>0</v>
      </c>
      <c r="U74" s="27">
        <f t="shared" si="233"/>
        <v>0</v>
      </c>
      <c r="V74" s="27">
        <f t="shared" si="233"/>
        <v>0</v>
      </c>
      <c r="W74" s="27">
        <f t="shared" si="233"/>
        <v>0</v>
      </c>
      <c r="X74" s="27">
        <f t="shared" si="233"/>
        <v>0</v>
      </c>
      <c r="Y74" s="27">
        <f t="shared" si="233"/>
        <v>0</v>
      </c>
      <c r="Z74" s="27">
        <f t="shared" si="233"/>
        <v>0</v>
      </c>
      <c r="AA74" s="27">
        <f t="shared" si="233"/>
        <v>0</v>
      </c>
      <c r="AB74" s="27">
        <f t="shared" si="233"/>
        <v>0</v>
      </c>
      <c r="AC74" s="27">
        <f t="shared" si="233"/>
        <v>0</v>
      </c>
      <c r="AD74" s="25">
        <v>636</v>
      </c>
      <c r="AE74" s="26" t="s">
        <v>65</v>
      </c>
      <c r="AF74" s="27">
        <f t="shared" si="233"/>
        <v>0</v>
      </c>
      <c r="AG74" s="27">
        <f t="shared" si="233"/>
        <v>0</v>
      </c>
      <c r="AH74" s="27">
        <f t="shared" si="233"/>
        <v>0</v>
      </c>
      <c r="AI74" s="27">
        <f t="shared" si="233"/>
        <v>0</v>
      </c>
      <c r="AJ74" s="27">
        <f t="shared" si="233"/>
        <v>0</v>
      </c>
      <c r="AK74" s="27">
        <f t="shared" si="233"/>
        <v>0</v>
      </c>
      <c r="AL74" s="27">
        <f t="shared" si="233"/>
        <v>0</v>
      </c>
      <c r="AM74" s="27">
        <f t="shared" si="232"/>
        <v>0</v>
      </c>
      <c r="AN74" s="27">
        <f t="shared" si="232"/>
        <v>0</v>
      </c>
      <c r="AO74" s="27">
        <f t="shared" si="232"/>
        <v>0</v>
      </c>
      <c r="AP74" s="27">
        <f t="shared" si="232"/>
        <v>0</v>
      </c>
      <c r="AQ74" s="27">
        <f t="shared" si="232"/>
        <v>0</v>
      </c>
      <c r="AR74" s="25">
        <v>636</v>
      </c>
      <c r="AS74" s="26" t="s">
        <v>65</v>
      </c>
      <c r="AT74" s="27">
        <f t="shared" si="232"/>
        <v>0</v>
      </c>
      <c r="AU74" s="27">
        <f t="shared" si="232"/>
        <v>0</v>
      </c>
      <c r="AV74" s="27">
        <f t="shared" si="232"/>
        <v>0</v>
      </c>
      <c r="AW74" s="27">
        <f t="shared" si="232"/>
        <v>0</v>
      </c>
      <c r="AX74" s="27">
        <f t="shared" si="232"/>
        <v>0</v>
      </c>
      <c r="AY74" s="27">
        <f>SUM(AY67:AY73)</f>
        <v>0</v>
      </c>
      <c r="AZ74" s="27">
        <f t="shared" ref="AZ74:BA74" si="234">SUM(AZ67:AZ73)</f>
        <v>0</v>
      </c>
      <c r="BA74" s="27">
        <f t="shared" si="234"/>
        <v>0</v>
      </c>
      <c r="BB74" s="27">
        <f>SUM(BB67:BB73)</f>
        <v>0</v>
      </c>
      <c r="BC74" s="27">
        <f t="shared" ref="BC74:BD74" si="235">SUM(BC67:BC73)</f>
        <v>0</v>
      </c>
      <c r="BD74" s="27">
        <f t="shared" si="235"/>
        <v>0</v>
      </c>
      <c r="BE74" s="27">
        <f>SUM(BE67:BE73)</f>
        <v>0</v>
      </c>
      <c r="BF74" s="25">
        <v>636</v>
      </c>
      <c r="BG74" s="26" t="s">
        <v>65</v>
      </c>
      <c r="BH74" s="27">
        <f t="shared" ref="BH74:BI74" si="236">SUM(BH67:BH73)</f>
        <v>0</v>
      </c>
      <c r="BI74" s="27">
        <f t="shared" si="236"/>
        <v>0</v>
      </c>
      <c r="BJ74" s="27">
        <f>SUM(BJ67:BJ73)</f>
        <v>0</v>
      </c>
      <c r="BK74" s="27">
        <f t="shared" ref="BK74:BO74" si="237">SUM(BK67:BK73)</f>
        <v>0</v>
      </c>
      <c r="BL74" s="27">
        <f t="shared" si="237"/>
        <v>0</v>
      </c>
      <c r="BM74" s="27">
        <f t="shared" si="237"/>
        <v>0</v>
      </c>
      <c r="BN74" s="27">
        <f t="shared" si="237"/>
        <v>0</v>
      </c>
      <c r="BO74" s="27">
        <f t="shared" si="237"/>
        <v>0</v>
      </c>
      <c r="BP74" s="27">
        <f>SUM(BP67:BP73)</f>
        <v>0</v>
      </c>
      <c r="BQ74" s="27">
        <f t="shared" ref="BQ74:BR74" si="238">SUM(BQ67:BQ73)</f>
        <v>0</v>
      </c>
      <c r="BR74" s="27">
        <f t="shared" si="238"/>
        <v>0</v>
      </c>
      <c r="BS74" s="27">
        <f>SUM(BS67:BS73)</f>
        <v>0</v>
      </c>
      <c r="BT74" s="25">
        <v>636</v>
      </c>
      <c r="BU74" s="26" t="s">
        <v>65</v>
      </c>
      <c r="BV74" s="27">
        <f t="shared" ref="BV74:BW74" si="239">SUM(BV67:BV73)</f>
        <v>0</v>
      </c>
      <c r="BW74" s="27">
        <f t="shared" si="239"/>
        <v>0</v>
      </c>
      <c r="BX74" s="27">
        <f>SUM(BX67:BX73)</f>
        <v>0</v>
      </c>
      <c r="BY74" s="27">
        <f t="shared" ref="BY74:BZ74" si="240">SUM(BY67:BY73)</f>
        <v>0</v>
      </c>
      <c r="BZ74" s="27">
        <f t="shared" si="240"/>
        <v>0</v>
      </c>
      <c r="CA74" s="27">
        <f>SUM(CA67:CA73)</f>
        <v>0</v>
      </c>
      <c r="CB74" s="27">
        <f t="shared" ref="CB74:CC74" si="241">SUM(CB67:CB73)</f>
        <v>0</v>
      </c>
      <c r="CC74" s="27">
        <f t="shared" si="241"/>
        <v>0</v>
      </c>
      <c r="CD74" s="27">
        <f>SUM(CD67:CD73)</f>
        <v>0</v>
      </c>
      <c r="CE74" s="27">
        <f t="shared" ref="CE74:CF74" si="242">SUM(CE67:CE73)</f>
        <v>0</v>
      </c>
      <c r="CF74" s="27">
        <f t="shared" si="242"/>
        <v>0</v>
      </c>
      <c r="CG74" s="27">
        <f>SUM(CG67:CG73)</f>
        <v>0</v>
      </c>
    </row>
    <row r="75" spans="1:85" x14ac:dyDescent="0.25">
      <c r="A75" s="5">
        <v>637001</v>
      </c>
      <c r="B75" s="6" t="s">
        <v>66</v>
      </c>
      <c r="C75" s="10">
        <v>120</v>
      </c>
      <c r="D75" s="10">
        <v>146</v>
      </c>
      <c r="E75" s="10">
        <f t="shared" ref="E75:E91" si="243">SUM(D75-C75)</f>
        <v>26</v>
      </c>
      <c r="F75" s="10">
        <v>180</v>
      </c>
      <c r="G75" s="10">
        <v>162</v>
      </c>
      <c r="H75" s="10">
        <f t="shared" ref="H75:H91" si="244">SUM(G75-F75)</f>
        <v>-18</v>
      </c>
      <c r="I75" s="320">
        <f t="shared" ref="I75:I91" si="245">SUM(D75+G75)</f>
        <v>308</v>
      </c>
      <c r="J75" s="10"/>
      <c r="K75" s="10"/>
      <c r="L75" s="10">
        <f t="shared" ref="L75:L91" si="246">SUM(K75-J75)</f>
        <v>0</v>
      </c>
      <c r="M75" s="10"/>
      <c r="N75" s="10"/>
      <c r="O75" s="10">
        <f t="shared" ref="O75:O91" si="247">SUM(N75-M75)</f>
        <v>0</v>
      </c>
      <c r="P75" s="5">
        <v>637001</v>
      </c>
      <c r="Q75" s="6" t="s">
        <v>66</v>
      </c>
      <c r="R75" s="10"/>
      <c r="S75" s="10"/>
      <c r="T75" s="10">
        <f t="shared" ref="T75:T91" si="248">SUM(S75-R75)</f>
        <v>0</v>
      </c>
      <c r="U75" s="10"/>
      <c r="V75" s="10"/>
      <c r="W75" s="10">
        <f t="shared" ref="W75:W91" si="249">SUM(V75-U75)</f>
        <v>0</v>
      </c>
      <c r="X75" s="10"/>
      <c r="Y75" s="10"/>
      <c r="Z75" s="10">
        <f t="shared" ref="Z75:Z91" si="250">SUM(Y75-X75)</f>
        <v>0</v>
      </c>
      <c r="AA75" s="10"/>
      <c r="AB75" s="10"/>
      <c r="AC75" s="10">
        <f t="shared" ref="AC75:AC91" si="251">SUM(AB75-AA75)</f>
        <v>0</v>
      </c>
      <c r="AD75" s="5">
        <v>637001</v>
      </c>
      <c r="AE75" s="6" t="s">
        <v>66</v>
      </c>
      <c r="AF75" s="10"/>
      <c r="AG75" s="10"/>
      <c r="AH75" s="10">
        <f t="shared" ref="AH75:AH91" si="252">SUM(AG75-AF75)</f>
        <v>0</v>
      </c>
      <c r="AI75" s="10"/>
      <c r="AJ75" s="10"/>
      <c r="AK75" s="10">
        <f t="shared" ref="AK75:AK91" si="253">SUM(AJ75-AI75)</f>
        <v>0</v>
      </c>
      <c r="AL75" s="10"/>
      <c r="AM75" s="10"/>
      <c r="AN75" s="10">
        <f t="shared" ref="AN75:AN91" si="254">SUM(AM75-AL75)</f>
        <v>0</v>
      </c>
      <c r="AO75" s="10"/>
      <c r="AP75" s="10"/>
      <c r="AQ75" s="10">
        <f t="shared" ref="AQ75:AQ91" si="255">SUM(AP75-AO75)</f>
        <v>0</v>
      </c>
      <c r="AR75" s="5">
        <v>637001</v>
      </c>
      <c r="AS75" s="6" t="s">
        <v>66</v>
      </c>
      <c r="AT75" s="10"/>
      <c r="AU75" s="10"/>
      <c r="AV75" s="10">
        <f t="shared" ref="AV75:AV91" si="256">SUM(AU75-AT75)</f>
        <v>0</v>
      </c>
      <c r="AW75" s="10">
        <v>50</v>
      </c>
      <c r="AX75" s="10">
        <v>3</v>
      </c>
      <c r="AY75" s="10">
        <f t="shared" ref="AY75:AY91" si="257">SUM(AX75-AW75)</f>
        <v>-47</v>
      </c>
      <c r="AZ75" s="10"/>
      <c r="BA75" s="10"/>
      <c r="BB75" s="10">
        <f t="shared" ref="BB75:BB91" si="258">SUM(BA75-AZ75)</f>
        <v>0</v>
      </c>
      <c r="BC75" s="10">
        <v>50</v>
      </c>
      <c r="BD75" s="10">
        <v>3</v>
      </c>
      <c r="BE75" s="10">
        <f t="shared" ref="BE75:BE90" si="259">SUM(BD75-BC75)</f>
        <v>-47</v>
      </c>
      <c r="BF75" s="5">
        <v>637001</v>
      </c>
      <c r="BG75" s="6" t="s">
        <v>66</v>
      </c>
      <c r="BH75" s="10"/>
      <c r="BI75" s="10"/>
      <c r="BJ75" s="10">
        <f t="shared" ref="BJ75:BJ91" si="260">SUM(BI75-BH75)</f>
        <v>0</v>
      </c>
      <c r="BK75" s="10"/>
      <c r="BL75" s="10"/>
      <c r="BM75" s="10">
        <f t="shared" ref="BM75:BM91" si="261">SUM(BL75-BK75)</f>
        <v>0</v>
      </c>
      <c r="BN75" s="10"/>
      <c r="BO75" s="10"/>
      <c r="BP75" s="10">
        <f t="shared" ref="BP75:BP91" si="262">SUM(BO75-BN75)</f>
        <v>0</v>
      </c>
      <c r="BQ75" s="10"/>
      <c r="BR75" s="10"/>
      <c r="BS75" s="10">
        <f t="shared" ref="BS75:BS91" si="263">SUM(BR75-BQ75)</f>
        <v>0</v>
      </c>
      <c r="BT75" s="5">
        <v>637001</v>
      </c>
      <c r="BU75" s="6" t="s">
        <v>66</v>
      </c>
      <c r="BV75" s="10"/>
      <c r="BW75" s="10"/>
      <c r="BX75" s="10">
        <f t="shared" ref="BX75:BX88" si="264">SUM(BW75-BV75)</f>
        <v>0</v>
      </c>
      <c r="BY75" s="10"/>
      <c r="BZ75" s="10"/>
      <c r="CA75" s="10">
        <f t="shared" ref="CA75:CA88" si="265">SUM(BZ75-BY75)</f>
        <v>0</v>
      </c>
      <c r="CB75" s="10"/>
      <c r="CC75" s="10"/>
      <c r="CD75" s="10">
        <f t="shared" ref="CD75:CD88" si="266">SUM(CC75-CB75)</f>
        <v>0</v>
      </c>
      <c r="CE75" s="10"/>
      <c r="CF75" s="10"/>
      <c r="CG75" s="10">
        <f t="shared" ref="CG75:CG88" si="267">SUM(CF75-CE75)</f>
        <v>0</v>
      </c>
    </row>
    <row r="76" spans="1:85" x14ac:dyDescent="0.25">
      <c r="A76" s="5">
        <v>637002</v>
      </c>
      <c r="B76" s="6" t="s">
        <v>67</v>
      </c>
      <c r="C76" s="10">
        <v>80</v>
      </c>
      <c r="D76" s="10">
        <v>160</v>
      </c>
      <c r="E76" s="10">
        <f t="shared" si="243"/>
        <v>80</v>
      </c>
      <c r="F76" s="10">
        <v>120</v>
      </c>
      <c r="G76" s="10">
        <v>124</v>
      </c>
      <c r="H76" s="10">
        <f t="shared" si="244"/>
        <v>4</v>
      </c>
      <c r="I76" s="320">
        <f t="shared" si="245"/>
        <v>284</v>
      </c>
      <c r="J76" s="10"/>
      <c r="K76" s="10"/>
      <c r="L76" s="10">
        <f t="shared" si="246"/>
        <v>0</v>
      </c>
      <c r="M76" s="10"/>
      <c r="N76" s="10"/>
      <c r="O76" s="10">
        <f t="shared" si="247"/>
        <v>0</v>
      </c>
      <c r="P76" s="5">
        <v>637002</v>
      </c>
      <c r="Q76" s="6" t="s">
        <v>67</v>
      </c>
      <c r="R76" s="10"/>
      <c r="S76" s="10"/>
      <c r="T76" s="10">
        <f t="shared" si="248"/>
        <v>0</v>
      </c>
      <c r="U76" s="10"/>
      <c r="V76" s="10"/>
      <c r="W76" s="10">
        <f t="shared" si="249"/>
        <v>0</v>
      </c>
      <c r="X76" s="10"/>
      <c r="Y76" s="10"/>
      <c r="Z76" s="10">
        <f t="shared" si="250"/>
        <v>0</v>
      </c>
      <c r="AA76" s="10"/>
      <c r="AB76" s="10"/>
      <c r="AC76" s="10">
        <f t="shared" si="251"/>
        <v>0</v>
      </c>
      <c r="AD76" s="5">
        <v>637002</v>
      </c>
      <c r="AE76" s="6" t="s">
        <v>67</v>
      </c>
      <c r="AF76" s="10"/>
      <c r="AG76" s="10"/>
      <c r="AH76" s="10">
        <f t="shared" si="252"/>
        <v>0</v>
      </c>
      <c r="AI76" s="10"/>
      <c r="AJ76" s="10"/>
      <c r="AK76" s="10">
        <f t="shared" si="253"/>
        <v>0</v>
      </c>
      <c r="AL76" s="10"/>
      <c r="AM76" s="10"/>
      <c r="AN76" s="10">
        <f t="shared" si="254"/>
        <v>0</v>
      </c>
      <c r="AO76" s="10"/>
      <c r="AP76" s="10"/>
      <c r="AQ76" s="10">
        <f t="shared" si="255"/>
        <v>0</v>
      </c>
      <c r="AR76" s="5">
        <v>637002</v>
      </c>
      <c r="AS76" s="6" t="s">
        <v>67</v>
      </c>
      <c r="AT76" s="10"/>
      <c r="AU76" s="10"/>
      <c r="AV76" s="10">
        <f t="shared" si="256"/>
        <v>0</v>
      </c>
      <c r="AW76" s="10"/>
      <c r="AX76" s="10"/>
      <c r="AY76" s="10">
        <f t="shared" si="257"/>
        <v>0</v>
      </c>
      <c r="AZ76" s="10"/>
      <c r="BA76" s="10"/>
      <c r="BB76" s="10">
        <f t="shared" si="258"/>
        <v>0</v>
      </c>
      <c r="BC76" s="10"/>
      <c r="BD76" s="10"/>
      <c r="BE76" s="10">
        <f t="shared" si="259"/>
        <v>0</v>
      </c>
      <c r="BF76" s="5">
        <v>637002</v>
      </c>
      <c r="BG76" s="6" t="s">
        <v>67</v>
      </c>
      <c r="BH76" s="10"/>
      <c r="BI76" s="10"/>
      <c r="BJ76" s="10">
        <f t="shared" si="260"/>
        <v>0</v>
      </c>
      <c r="BK76" s="10"/>
      <c r="BL76" s="10"/>
      <c r="BM76" s="10">
        <f t="shared" si="261"/>
        <v>0</v>
      </c>
      <c r="BN76" s="10"/>
      <c r="BO76" s="10"/>
      <c r="BP76" s="10">
        <f t="shared" si="262"/>
        <v>0</v>
      </c>
      <c r="BQ76" s="10"/>
      <c r="BR76" s="10"/>
      <c r="BS76" s="10">
        <f t="shared" si="263"/>
        <v>0</v>
      </c>
      <c r="BT76" s="5">
        <v>637002</v>
      </c>
      <c r="BU76" s="6" t="s">
        <v>67</v>
      </c>
      <c r="BV76" s="10"/>
      <c r="BW76" s="10"/>
      <c r="BX76" s="10">
        <f t="shared" si="264"/>
        <v>0</v>
      </c>
      <c r="BY76" s="10"/>
      <c r="BZ76" s="10"/>
      <c r="CA76" s="10">
        <f t="shared" si="265"/>
        <v>0</v>
      </c>
      <c r="CB76" s="10">
        <v>1005</v>
      </c>
      <c r="CC76" s="10">
        <v>1005</v>
      </c>
      <c r="CD76" s="10">
        <f t="shared" si="266"/>
        <v>0</v>
      </c>
      <c r="CE76" s="10"/>
      <c r="CF76" s="10"/>
      <c r="CG76" s="10">
        <f t="shared" si="267"/>
        <v>0</v>
      </c>
    </row>
    <row r="77" spans="1:85" x14ac:dyDescent="0.25">
      <c r="A77" s="5">
        <v>637003</v>
      </c>
      <c r="B77" s="6" t="s">
        <v>68</v>
      </c>
      <c r="C77" s="10">
        <v>0</v>
      </c>
      <c r="D77" s="10">
        <v>0</v>
      </c>
      <c r="E77" s="10">
        <f t="shared" si="243"/>
        <v>0</v>
      </c>
      <c r="F77" s="10">
        <v>0</v>
      </c>
      <c r="G77" s="10">
        <v>0</v>
      </c>
      <c r="H77" s="10">
        <f t="shared" si="244"/>
        <v>0</v>
      </c>
      <c r="I77" s="320">
        <f t="shared" si="245"/>
        <v>0</v>
      </c>
      <c r="J77" s="10"/>
      <c r="K77" s="10"/>
      <c r="L77" s="10">
        <f t="shared" si="246"/>
        <v>0</v>
      </c>
      <c r="M77" s="10"/>
      <c r="N77" s="10"/>
      <c r="O77" s="10">
        <f t="shared" si="247"/>
        <v>0</v>
      </c>
      <c r="P77" s="5">
        <v>637003</v>
      </c>
      <c r="Q77" s="6" t="s">
        <v>68</v>
      </c>
      <c r="R77" s="10"/>
      <c r="S77" s="10"/>
      <c r="T77" s="10">
        <f t="shared" si="248"/>
        <v>0</v>
      </c>
      <c r="U77" s="10"/>
      <c r="V77" s="10"/>
      <c r="W77" s="10">
        <f t="shared" si="249"/>
        <v>0</v>
      </c>
      <c r="X77" s="10"/>
      <c r="Y77" s="10"/>
      <c r="Z77" s="10">
        <f t="shared" si="250"/>
        <v>0</v>
      </c>
      <c r="AA77" s="10"/>
      <c r="AB77" s="10"/>
      <c r="AC77" s="10">
        <f t="shared" si="251"/>
        <v>0</v>
      </c>
      <c r="AD77" s="5">
        <v>637003</v>
      </c>
      <c r="AE77" s="6" t="s">
        <v>68</v>
      </c>
      <c r="AF77" s="10"/>
      <c r="AG77" s="10"/>
      <c r="AH77" s="10">
        <f t="shared" si="252"/>
        <v>0</v>
      </c>
      <c r="AI77" s="10"/>
      <c r="AJ77" s="10"/>
      <c r="AK77" s="10">
        <f t="shared" si="253"/>
        <v>0</v>
      </c>
      <c r="AL77" s="10"/>
      <c r="AM77" s="10"/>
      <c r="AN77" s="10">
        <f t="shared" si="254"/>
        <v>0</v>
      </c>
      <c r="AO77" s="10"/>
      <c r="AP77" s="10"/>
      <c r="AQ77" s="10">
        <f t="shared" si="255"/>
        <v>0</v>
      </c>
      <c r="AR77" s="5">
        <v>637003</v>
      </c>
      <c r="AS77" s="6" t="s">
        <v>68</v>
      </c>
      <c r="AT77" s="10"/>
      <c r="AU77" s="10"/>
      <c r="AV77" s="10">
        <f t="shared" si="256"/>
        <v>0</v>
      </c>
      <c r="AW77" s="10"/>
      <c r="AX77" s="10"/>
      <c r="AY77" s="10">
        <f t="shared" si="257"/>
        <v>0</v>
      </c>
      <c r="AZ77" s="10"/>
      <c r="BA77" s="10"/>
      <c r="BB77" s="10">
        <f t="shared" si="258"/>
        <v>0</v>
      </c>
      <c r="BC77" s="10"/>
      <c r="BD77" s="10"/>
      <c r="BE77" s="10">
        <f t="shared" si="259"/>
        <v>0</v>
      </c>
      <c r="BF77" s="5">
        <v>637003</v>
      </c>
      <c r="BG77" s="6" t="s">
        <v>68</v>
      </c>
      <c r="BH77" s="10"/>
      <c r="BI77" s="10"/>
      <c r="BJ77" s="10">
        <f t="shared" si="260"/>
        <v>0</v>
      </c>
      <c r="BK77" s="10"/>
      <c r="BL77" s="10"/>
      <c r="BM77" s="10">
        <f t="shared" si="261"/>
        <v>0</v>
      </c>
      <c r="BN77" s="10">
        <v>600</v>
      </c>
      <c r="BO77" s="10">
        <v>780</v>
      </c>
      <c r="BP77" s="10">
        <f t="shared" si="262"/>
        <v>180</v>
      </c>
      <c r="BQ77" s="10">
        <v>700</v>
      </c>
      <c r="BR77" s="10">
        <v>700</v>
      </c>
      <c r="BS77" s="10">
        <f t="shared" si="263"/>
        <v>0</v>
      </c>
      <c r="BT77" s="5">
        <v>637003</v>
      </c>
      <c r="BU77" s="6" t="s">
        <v>68</v>
      </c>
      <c r="BV77" s="10"/>
      <c r="BW77" s="10"/>
      <c r="BX77" s="10">
        <f t="shared" si="264"/>
        <v>0</v>
      </c>
      <c r="BY77" s="10"/>
      <c r="BZ77" s="10"/>
      <c r="CA77" s="10">
        <f t="shared" si="265"/>
        <v>0</v>
      </c>
      <c r="CB77" s="10"/>
      <c r="CC77" s="10"/>
      <c r="CD77" s="10">
        <f t="shared" si="266"/>
        <v>0</v>
      </c>
      <c r="CE77" s="10"/>
      <c r="CF77" s="10"/>
      <c r="CG77" s="10">
        <f t="shared" si="267"/>
        <v>0</v>
      </c>
    </row>
    <row r="78" spans="1:85" x14ac:dyDescent="0.25">
      <c r="A78" s="8">
        <v>637004</v>
      </c>
      <c r="B78" s="9" t="s">
        <v>69</v>
      </c>
      <c r="C78" s="10">
        <v>5000</v>
      </c>
      <c r="D78" s="10">
        <v>2114</v>
      </c>
      <c r="E78" s="10">
        <f t="shared" si="243"/>
        <v>-2886</v>
      </c>
      <c r="F78" s="10">
        <v>7000</v>
      </c>
      <c r="G78" s="10">
        <v>5490</v>
      </c>
      <c r="H78" s="10">
        <f t="shared" si="244"/>
        <v>-1510</v>
      </c>
      <c r="I78" s="320">
        <f t="shared" si="245"/>
        <v>7604</v>
      </c>
      <c r="J78" s="10"/>
      <c r="K78" s="10">
        <v>5</v>
      </c>
      <c r="L78" s="10">
        <f t="shared" si="246"/>
        <v>5</v>
      </c>
      <c r="M78" s="10"/>
      <c r="N78" s="10"/>
      <c r="O78" s="10">
        <f t="shared" si="247"/>
        <v>0</v>
      </c>
      <c r="P78" s="8">
        <v>637004</v>
      </c>
      <c r="Q78" s="9" t="s">
        <v>69</v>
      </c>
      <c r="R78" s="10"/>
      <c r="S78" s="10"/>
      <c r="T78" s="10">
        <f t="shared" si="248"/>
        <v>0</v>
      </c>
      <c r="U78" s="10"/>
      <c r="V78" s="10"/>
      <c r="W78" s="10">
        <f t="shared" si="249"/>
        <v>0</v>
      </c>
      <c r="X78" s="10"/>
      <c r="Y78" s="10"/>
      <c r="Z78" s="10">
        <f t="shared" si="250"/>
        <v>0</v>
      </c>
      <c r="AA78" s="10"/>
      <c r="AB78" s="10"/>
      <c r="AC78" s="10">
        <f t="shared" si="251"/>
        <v>0</v>
      </c>
      <c r="AD78" s="8">
        <v>637004</v>
      </c>
      <c r="AE78" s="9" t="s">
        <v>69</v>
      </c>
      <c r="AF78" s="10"/>
      <c r="AG78" s="10"/>
      <c r="AH78" s="10">
        <f t="shared" si="252"/>
        <v>0</v>
      </c>
      <c r="AI78" s="10"/>
      <c r="AJ78" s="10"/>
      <c r="AK78" s="10">
        <f t="shared" si="253"/>
        <v>0</v>
      </c>
      <c r="AL78" s="10"/>
      <c r="AM78" s="10"/>
      <c r="AN78" s="10">
        <f t="shared" si="254"/>
        <v>0</v>
      </c>
      <c r="AO78" s="10"/>
      <c r="AP78" s="10"/>
      <c r="AQ78" s="10">
        <f t="shared" si="255"/>
        <v>0</v>
      </c>
      <c r="AR78" s="8">
        <v>637004</v>
      </c>
      <c r="AS78" s="9" t="s">
        <v>69</v>
      </c>
      <c r="AT78" s="10"/>
      <c r="AU78" s="10"/>
      <c r="AV78" s="10">
        <f t="shared" si="256"/>
        <v>0</v>
      </c>
      <c r="AW78" s="10">
        <v>600</v>
      </c>
      <c r="AX78" s="10">
        <v>763</v>
      </c>
      <c r="AY78" s="10">
        <f t="shared" si="257"/>
        <v>163</v>
      </c>
      <c r="AZ78" s="10"/>
      <c r="BA78" s="10"/>
      <c r="BB78" s="10">
        <f t="shared" si="258"/>
        <v>0</v>
      </c>
      <c r="BC78" s="10">
        <v>1200</v>
      </c>
      <c r="BD78" s="10">
        <v>2025</v>
      </c>
      <c r="BE78" s="10">
        <f t="shared" si="259"/>
        <v>825</v>
      </c>
      <c r="BF78" s="8">
        <v>637004</v>
      </c>
      <c r="BG78" s="9" t="s">
        <v>69</v>
      </c>
      <c r="BH78" s="10"/>
      <c r="BI78" s="10"/>
      <c r="BJ78" s="10">
        <f t="shared" si="260"/>
        <v>0</v>
      </c>
      <c r="BK78" s="10"/>
      <c r="BL78" s="10"/>
      <c r="BM78" s="10">
        <f t="shared" si="261"/>
        <v>0</v>
      </c>
      <c r="BN78" s="10"/>
      <c r="BO78" s="10"/>
      <c r="BP78" s="10">
        <f t="shared" si="262"/>
        <v>0</v>
      </c>
      <c r="BQ78" s="10"/>
      <c r="BR78" s="10"/>
      <c r="BS78" s="10">
        <f t="shared" si="263"/>
        <v>0</v>
      </c>
      <c r="BT78" s="8">
        <v>637004</v>
      </c>
      <c r="BU78" s="9" t="s">
        <v>69</v>
      </c>
      <c r="BV78" s="10"/>
      <c r="BW78" s="10"/>
      <c r="BX78" s="10">
        <f t="shared" si="264"/>
        <v>0</v>
      </c>
      <c r="BY78" s="10"/>
      <c r="BZ78" s="10"/>
      <c r="CA78" s="10">
        <f t="shared" si="265"/>
        <v>0</v>
      </c>
      <c r="CB78" s="10">
        <v>0</v>
      </c>
      <c r="CC78" s="10">
        <v>0</v>
      </c>
      <c r="CD78" s="10">
        <f t="shared" si="266"/>
        <v>0</v>
      </c>
      <c r="CE78" s="10"/>
      <c r="CF78" s="10"/>
      <c r="CG78" s="10">
        <f t="shared" si="267"/>
        <v>0</v>
      </c>
    </row>
    <row r="79" spans="1:85" x14ac:dyDescent="0.25">
      <c r="A79" s="8">
        <v>637005</v>
      </c>
      <c r="B79" s="9" t="s">
        <v>70</v>
      </c>
      <c r="C79" s="10">
        <v>240</v>
      </c>
      <c r="D79" s="10">
        <v>0</v>
      </c>
      <c r="E79" s="10">
        <f t="shared" si="243"/>
        <v>-240</v>
      </c>
      <c r="F79" s="10">
        <v>360</v>
      </c>
      <c r="G79" s="10">
        <v>0</v>
      </c>
      <c r="H79" s="10">
        <f t="shared" si="244"/>
        <v>-360</v>
      </c>
      <c r="I79" s="320">
        <f t="shared" si="245"/>
        <v>0</v>
      </c>
      <c r="J79" s="10"/>
      <c r="K79" s="10"/>
      <c r="L79" s="10">
        <f t="shared" si="246"/>
        <v>0</v>
      </c>
      <c r="M79" s="10"/>
      <c r="N79" s="10"/>
      <c r="O79" s="10">
        <f t="shared" si="247"/>
        <v>0</v>
      </c>
      <c r="P79" s="8">
        <v>637005</v>
      </c>
      <c r="Q79" s="9" t="s">
        <v>70</v>
      </c>
      <c r="R79" s="10"/>
      <c r="S79" s="10"/>
      <c r="T79" s="10">
        <f t="shared" si="248"/>
        <v>0</v>
      </c>
      <c r="U79" s="10"/>
      <c r="V79" s="10"/>
      <c r="W79" s="10">
        <f t="shared" si="249"/>
        <v>0</v>
      </c>
      <c r="X79" s="10"/>
      <c r="Y79" s="10"/>
      <c r="Z79" s="10">
        <f t="shared" si="250"/>
        <v>0</v>
      </c>
      <c r="AA79" s="10"/>
      <c r="AB79" s="10"/>
      <c r="AC79" s="10">
        <f t="shared" si="251"/>
        <v>0</v>
      </c>
      <c r="AD79" s="8">
        <v>637005</v>
      </c>
      <c r="AE79" s="9" t="s">
        <v>70</v>
      </c>
      <c r="AF79" s="10"/>
      <c r="AG79" s="10"/>
      <c r="AH79" s="10">
        <f t="shared" si="252"/>
        <v>0</v>
      </c>
      <c r="AI79" s="10"/>
      <c r="AJ79" s="10"/>
      <c r="AK79" s="10">
        <f t="shared" si="253"/>
        <v>0</v>
      </c>
      <c r="AL79" s="10"/>
      <c r="AM79" s="10"/>
      <c r="AN79" s="10">
        <f t="shared" si="254"/>
        <v>0</v>
      </c>
      <c r="AO79" s="10"/>
      <c r="AP79" s="10"/>
      <c r="AQ79" s="10">
        <f t="shared" si="255"/>
        <v>0</v>
      </c>
      <c r="AR79" s="8">
        <v>637005</v>
      </c>
      <c r="AS79" s="9" t="s">
        <v>70</v>
      </c>
      <c r="AT79" s="10"/>
      <c r="AU79" s="10"/>
      <c r="AV79" s="10">
        <f t="shared" si="256"/>
        <v>0</v>
      </c>
      <c r="AW79" s="10">
        <v>50</v>
      </c>
      <c r="AX79" s="10">
        <v>0</v>
      </c>
      <c r="AY79" s="10">
        <f t="shared" si="257"/>
        <v>-50</v>
      </c>
      <c r="AZ79" s="10"/>
      <c r="BA79" s="10"/>
      <c r="BB79" s="10">
        <f t="shared" si="258"/>
        <v>0</v>
      </c>
      <c r="BC79" s="10">
        <v>100</v>
      </c>
      <c r="BD79" s="10">
        <v>0</v>
      </c>
      <c r="BE79" s="10">
        <f t="shared" si="259"/>
        <v>-100</v>
      </c>
      <c r="BF79" s="8">
        <v>637005</v>
      </c>
      <c r="BG79" s="9" t="s">
        <v>70</v>
      </c>
      <c r="BH79" s="10"/>
      <c r="BI79" s="10"/>
      <c r="BJ79" s="10">
        <f t="shared" si="260"/>
        <v>0</v>
      </c>
      <c r="BK79" s="10"/>
      <c r="BL79" s="10"/>
      <c r="BM79" s="10">
        <f t="shared" si="261"/>
        <v>0</v>
      </c>
      <c r="BN79" s="10"/>
      <c r="BO79" s="10"/>
      <c r="BP79" s="10">
        <f t="shared" si="262"/>
        <v>0</v>
      </c>
      <c r="BQ79" s="10"/>
      <c r="BR79" s="10"/>
      <c r="BS79" s="10">
        <f t="shared" si="263"/>
        <v>0</v>
      </c>
      <c r="BT79" s="8">
        <v>637005</v>
      </c>
      <c r="BU79" s="9" t="s">
        <v>70</v>
      </c>
      <c r="BV79" s="10"/>
      <c r="BW79" s="10"/>
      <c r="BX79" s="10">
        <f t="shared" si="264"/>
        <v>0</v>
      </c>
      <c r="BY79" s="10"/>
      <c r="BZ79" s="10"/>
      <c r="CA79" s="10">
        <f t="shared" si="265"/>
        <v>0</v>
      </c>
      <c r="CB79" s="10"/>
      <c r="CC79" s="10"/>
      <c r="CD79" s="10">
        <f t="shared" si="266"/>
        <v>0</v>
      </c>
      <c r="CE79" s="10"/>
      <c r="CF79" s="10"/>
      <c r="CG79" s="10">
        <f t="shared" si="267"/>
        <v>0</v>
      </c>
    </row>
    <row r="80" spans="1:85" x14ac:dyDescent="0.25">
      <c r="A80" s="8">
        <v>637006</v>
      </c>
      <c r="B80" s="9" t="s">
        <v>71</v>
      </c>
      <c r="C80" s="10">
        <v>40</v>
      </c>
      <c r="D80" s="10">
        <v>0</v>
      </c>
      <c r="E80" s="10">
        <f t="shared" si="243"/>
        <v>-40</v>
      </c>
      <c r="F80" s="10">
        <v>60</v>
      </c>
      <c r="G80" s="10">
        <v>44</v>
      </c>
      <c r="H80" s="10">
        <f t="shared" si="244"/>
        <v>-16</v>
      </c>
      <c r="I80" s="320">
        <f t="shared" si="245"/>
        <v>44</v>
      </c>
      <c r="J80" s="10"/>
      <c r="K80" s="10"/>
      <c r="L80" s="10">
        <f t="shared" si="246"/>
        <v>0</v>
      </c>
      <c r="M80" s="10"/>
      <c r="N80" s="10"/>
      <c r="O80" s="10">
        <f t="shared" si="247"/>
        <v>0</v>
      </c>
      <c r="P80" s="8">
        <v>637006</v>
      </c>
      <c r="Q80" s="9" t="s">
        <v>71</v>
      </c>
      <c r="R80" s="10"/>
      <c r="S80" s="10"/>
      <c r="T80" s="10">
        <f t="shared" si="248"/>
        <v>0</v>
      </c>
      <c r="U80" s="10"/>
      <c r="V80" s="10"/>
      <c r="W80" s="10">
        <f t="shared" si="249"/>
        <v>0</v>
      </c>
      <c r="X80" s="10"/>
      <c r="Y80" s="10"/>
      <c r="Z80" s="10">
        <f t="shared" si="250"/>
        <v>0</v>
      </c>
      <c r="AA80" s="10"/>
      <c r="AB80" s="10"/>
      <c r="AC80" s="10">
        <f t="shared" si="251"/>
        <v>0</v>
      </c>
      <c r="AD80" s="8">
        <v>637006</v>
      </c>
      <c r="AE80" s="9" t="s">
        <v>71</v>
      </c>
      <c r="AF80" s="10"/>
      <c r="AG80" s="10"/>
      <c r="AH80" s="10">
        <f t="shared" si="252"/>
        <v>0</v>
      </c>
      <c r="AI80" s="10"/>
      <c r="AJ80" s="10"/>
      <c r="AK80" s="10">
        <f t="shared" si="253"/>
        <v>0</v>
      </c>
      <c r="AL80" s="10"/>
      <c r="AM80" s="10"/>
      <c r="AN80" s="10">
        <f t="shared" si="254"/>
        <v>0</v>
      </c>
      <c r="AO80" s="10"/>
      <c r="AP80" s="10"/>
      <c r="AQ80" s="10">
        <f t="shared" si="255"/>
        <v>0</v>
      </c>
      <c r="AR80" s="8">
        <v>637006</v>
      </c>
      <c r="AS80" s="9" t="s">
        <v>71</v>
      </c>
      <c r="AT80" s="10"/>
      <c r="AU80" s="10"/>
      <c r="AV80" s="10">
        <f t="shared" si="256"/>
        <v>0</v>
      </c>
      <c r="AW80" s="10"/>
      <c r="AX80" s="10"/>
      <c r="AY80" s="10">
        <f t="shared" si="257"/>
        <v>0</v>
      </c>
      <c r="AZ80" s="10"/>
      <c r="BA80" s="10"/>
      <c r="BB80" s="10">
        <f t="shared" si="258"/>
        <v>0</v>
      </c>
      <c r="BC80" s="10"/>
      <c r="BD80" s="10"/>
      <c r="BE80" s="10">
        <f t="shared" si="259"/>
        <v>0</v>
      </c>
      <c r="BF80" s="8">
        <v>637006</v>
      </c>
      <c r="BG80" s="9" t="s">
        <v>71</v>
      </c>
      <c r="BH80" s="10"/>
      <c r="BI80" s="10"/>
      <c r="BJ80" s="10">
        <f t="shared" si="260"/>
        <v>0</v>
      </c>
      <c r="BK80" s="10"/>
      <c r="BL80" s="10"/>
      <c r="BM80" s="10">
        <f t="shared" si="261"/>
        <v>0</v>
      </c>
      <c r="BN80" s="10"/>
      <c r="BO80" s="10"/>
      <c r="BP80" s="10">
        <f t="shared" si="262"/>
        <v>0</v>
      </c>
      <c r="BQ80" s="10"/>
      <c r="BR80" s="10"/>
      <c r="BS80" s="10">
        <f t="shared" si="263"/>
        <v>0</v>
      </c>
      <c r="BT80" s="8">
        <v>637006</v>
      </c>
      <c r="BU80" s="9" t="s">
        <v>71</v>
      </c>
      <c r="BV80" s="10"/>
      <c r="BW80" s="10"/>
      <c r="BX80" s="10">
        <f t="shared" si="264"/>
        <v>0</v>
      </c>
      <c r="BY80" s="10"/>
      <c r="BZ80" s="10"/>
      <c r="CA80" s="10">
        <f t="shared" si="265"/>
        <v>0</v>
      </c>
      <c r="CB80" s="10"/>
      <c r="CC80" s="10"/>
      <c r="CD80" s="10">
        <f t="shared" si="266"/>
        <v>0</v>
      </c>
      <c r="CE80" s="10"/>
      <c r="CF80" s="10"/>
      <c r="CG80" s="10">
        <f t="shared" si="267"/>
        <v>0</v>
      </c>
    </row>
    <row r="81" spans="1:85" x14ac:dyDescent="0.25">
      <c r="A81" s="8">
        <v>637007</v>
      </c>
      <c r="B81" s="9" t="s">
        <v>72</v>
      </c>
      <c r="C81" s="10">
        <v>40</v>
      </c>
      <c r="D81" s="10">
        <v>0</v>
      </c>
      <c r="E81" s="10">
        <f t="shared" si="243"/>
        <v>-40</v>
      </c>
      <c r="F81" s="10">
        <v>60</v>
      </c>
      <c r="G81" s="10">
        <v>92</v>
      </c>
      <c r="H81" s="10">
        <f t="shared" si="244"/>
        <v>32</v>
      </c>
      <c r="I81" s="320">
        <f t="shared" si="245"/>
        <v>92</v>
      </c>
      <c r="J81" s="10"/>
      <c r="K81" s="10"/>
      <c r="L81" s="10">
        <f t="shared" si="246"/>
        <v>0</v>
      </c>
      <c r="M81" s="10"/>
      <c r="N81" s="10"/>
      <c r="O81" s="10">
        <f t="shared" si="247"/>
        <v>0</v>
      </c>
      <c r="P81" s="8">
        <v>637007</v>
      </c>
      <c r="Q81" s="9" t="s">
        <v>72</v>
      </c>
      <c r="R81" s="10"/>
      <c r="S81" s="10"/>
      <c r="T81" s="10">
        <f t="shared" si="248"/>
        <v>0</v>
      </c>
      <c r="U81" s="10"/>
      <c r="V81" s="10"/>
      <c r="W81" s="10">
        <f t="shared" si="249"/>
        <v>0</v>
      </c>
      <c r="X81" s="10"/>
      <c r="Y81" s="10">
        <v>700</v>
      </c>
      <c r="Z81" s="10">
        <f t="shared" si="250"/>
        <v>700</v>
      </c>
      <c r="AA81" s="10"/>
      <c r="AB81" s="10"/>
      <c r="AC81" s="10">
        <f t="shared" si="251"/>
        <v>0</v>
      </c>
      <c r="AD81" s="8">
        <v>637007</v>
      </c>
      <c r="AE81" s="9" t="s">
        <v>72</v>
      </c>
      <c r="AF81" s="10"/>
      <c r="AG81" s="10"/>
      <c r="AH81" s="10">
        <f t="shared" si="252"/>
        <v>0</v>
      </c>
      <c r="AI81" s="10"/>
      <c r="AJ81" s="10"/>
      <c r="AK81" s="10">
        <f t="shared" si="253"/>
        <v>0</v>
      </c>
      <c r="AL81" s="10"/>
      <c r="AM81" s="10"/>
      <c r="AN81" s="10">
        <f t="shared" si="254"/>
        <v>0</v>
      </c>
      <c r="AO81" s="10"/>
      <c r="AP81" s="10"/>
      <c r="AQ81" s="10">
        <f t="shared" si="255"/>
        <v>0</v>
      </c>
      <c r="AR81" s="8">
        <v>637007</v>
      </c>
      <c r="AS81" s="9" t="s">
        <v>72</v>
      </c>
      <c r="AT81" s="10"/>
      <c r="AU81" s="10"/>
      <c r="AV81" s="10">
        <f t="shared" si="256"/>
        <v>0</v>
      </c>
      <c r="AW81" s="10"/>
      <c r="AX81" s="10"/>
      <c r="AY81" s="10">
        <f t="shared" si="257"/>
        <v>0</v>
      </c>
      <c r="AZ81" s="10"/>
      <c r="BA81" s="10"/>
      <c r="BB81" s="10">
        <f t="shared" si="258"/>
        <v>0</v>
      </c>
      <c r="BC81" s="10"/>
      <c r="BD81" s="10"/>
      <c r="BE81" s="10">
        <f t="shared" si="259"/>
        <v>0</v>
      </c>
      <c r="BF81" s="8">
        <v>637007</v>
      </c>
      <c r="BG81" s="9" t="s">
        <v>72</v>
      </c>
      <c r="BH81" s="10"/>
      <c r="BI81" s="10"/>
      <c r="BJ81" s="10">
        <f t="shared" si="260"/>
        <v>0</v>
      </c>
      <c r="BK81" s="10"/>
      <c r="BL81" s="10"/>
      <c r="BM81" s="10">
        <f t="shared" si="261"/>
        <v>0</v>
      </c>
      <c r="BN81" s="10">
        <v>2000</v>
      </c>
      <c r="BO81" s="10">
        <v>1820</v>
      </c>
      <c r="BP81" s="10">
        <f t="shared" si="262"/>
        <v>-180</v>
      </c>
      <c r="BQ81" s="10">
        <v>4566</v>
      </c>
      <c r="BR81" s="10">
        <v>3946</v>
      </c>
      <c r="BS81" s="10">
        <f t="shared" si="263"/>
        <v>-620</v>
      </c>
      <c r="BT81" s="8">
        <v>637007</v>
      </c>
      <c r="BU81" s="9" t="s">
        <v>72</v>
      </c>
      <c r="BV81" s="10"/>
      <c r="BW81" s="10"/>
      <c r="BX81" s="10">
        <f t="shared" si="264"/>
        <v>0</v>
      </c>
      <c r="BY81" s="10"/>
      <c r="BZ81" s="10"/>
      <c r="CA81" s="10">
        <f t="shared" si="265"/>
        <v>0</v>
      </c>
      <c r="CB81" s="10">
        <v>1050</v>
      </c>
      <c r="CC81" s="10">
        <v>1050</v>
      </c>
      <c r="CD81" s="10">
        <f t="shared" si="266"/>
        <v>0</v>
      </c>
      <c r="CE81" s="10"/>
      <c r="CF81" s="10"/>
      <c r="CG81" s="10">
        <f t="shared" si="267"/>
        <v>0</v>
      </c>
    </row>
    <row r="82" spans="1:85" x14ac:dyDescent="0.25">
      <c r="A82" s="8">
        <v>637011</v>
      </c>
      <c r="B82" s="9" t="s">
        <v>73</v>
      </c>
      <c r="C82" s="10">
        <v>0</v>
      </c>
      <c r="D82" s="10">
        <v>0</v>
      </c>
      <c r="E82" s="10">
        <f t="shared" si="243"/>
        <v>0</v>
      </c>
      <c r="F82" s="10">
        <v>0</v>
      </c>
      <c r="G82" s="10">
        <v>0</v>
      </c>
      <c r="H82" s="10">
        <f t="shared" si="244"/>
        <v>0</v>
      </c>
      <c r="I82" s="320">
        <f t="shared" si="245"/>
        <v>0</v>
      </c>
      <c r="J82" s="10"/>
      <c r="K82" s="10"/>
      <c r="L82" s="10">
        <f t="shared" si="246"/>
        <v>0</v>
      </c>
      <c r="M82" s="10"/>
      <c r="N82" s="10"/>
      <c r="O82" s="10">
        <f t="shared" si="247"/>
        <v>0</v>
      </c>
      <c r="P82" s="8">
        <v>637011</v>
      </c>
      <c r="Q82" s="9" t="s">
        <v>73</v>
      </c>
      <c r="R82" s="10"/>
      <c r="S82" s="10"/>
      <c r="T82" s="10">
        <f t="shared" si="248"/>
        <v>0</v>
      </c>
      <c r="U82" s="10"/>
      <c r="V82" s="10"/>
      <c r="W82" s="10">
        <f t="shared" si="249"/>
        <v>0</v>
      </c>
      <c r="X82" s="10"/>
      <c r="Y82" s="10"/>
      <c r="Z82" s="10">
        <f t="shared" si="250"/>
        <v>0</v>
      </c>
      <c r="AA82" s="10"/>
      <c r="AB82" s="10"/>
      <c r="AC82" s="10">
        <f t="shared" si="251"/>
        <v>0</v>
      </c>
      <c r="AD82" s="8">
        <v>637011</v>
      </c>
      <c r="AE82" s="9" t="s">
        <v>73</v>
      </c>
      <c r="AF82" s="10"/>
      <c r="AG82" s="10"/>
      <c r="AH82" s="10">
        <f t="shared" si="252"/>
        <v>0</v>
      </c>
      <c r="AI82" s="10"/>
      <c r="AJ82" s="10"/>
      <c r="AK82" s="10">
        <f t="shared" si="253"/>
        <v>0</v>
      </c>
      <c r="AL82" s="10"/>
      <c r="AM82" s="10"/>
      <c r="AN82" s="10">
        <f t="shared" si="254"/>
        <v>0</v>
      </c>
      <c r="AO82" s="10"/>
      <c r="AP82" s="10"/>
      <c r="AQ82" s="10">
        <f t="shared" si="255"/>
        <v>0</v>
      </c>
      <c r="AR82" s="8">
        <v>637011</v>
      </c>
      <c r="AS82" s="9" t="s">
        <v>73</v>
      </c>
      <c r="AT82" s="10"/>
      <c r="AU82" s="10"/>
      <c r="AV82" s="10">
        <f t="shared" si="256"/>
        <v>0</v>
      </c>
      <c r="AW82" s="10"/>
      <c r="AX82" s="10"/>
      <c r="AY82" s="10">
        <f t="shared" si="257"/>
        <v>0</v>
      </c>
      <c r="AZ82" s="10"/>
      <c r="BA82" s="10"/>
      <c r="BB82" s="10">
        <f t="shared" si="258"/>
        <v>0</v>
      </c>
      <c r="BC82" s="10"/>
      <c r="BD82" s="10"/>
      <c r="BE82" s="10">
        <f t="shared" si="259"/>
        <v>0</v>
      </c>
      <c r="BF82" s="8">
        <v>637011</v>
      </c>
      <c r="BG82" s="9" t="s">
        <v>73</v>
      </c>
      <c r="BH82" s="10"/>
      <c r="BI82" s="10"/>
      <c r="BJ82" s="10">
        <f t="shared" si="260"/>
        <v>0</v>
      </c>
      <c r="BK82" s="10"/>
      <c r="BL82" s="10"/>
      <c r="BM82" s="10">
        <f t="shared" si="261"/>
        <v>0</v>
      </c>
      <c r="BN82" s="10"/>
      <c r="BO82" s="10"/>
      <c r="BP82" s="10">
        <f t="shared" si="262"/>
        <v>0</v>
      </c>
      <c r="BQ82" s="10"/>
      <c r="BR82" s="10"/>
      <c r="BS82" s="10">
        <f t="shared" si="263"/>
        <v>0</v>
      </c>
      <c r="BT82" s="8">
        <v>637011</v>
      </c>
      <c r="BU82" s="9" t="s">
        <v>73</v>
      </c>
      <c r="BV82" s="10"/>
      <c r="BW82" s="10"/>
      <c r="BX82" s="10">
        <f t="shared" si="264"/>
        <v>0</v>
      </c>
      <c r="BY82" s="10"/>
      <c r="BZ82" s="10"/>
      <c r="CA82" s="10">
        <f t="shared" si="265"/>
        <v>0</v>
      </c>
      <c r="CB82" s="10"/>
      <c r="CC82" s="10"/>
      <c r="CD82" s="10">
        <f t="shared" si="266"/>
        <v>0</v>
      </c>
      <c r="CE82" s="10"/>
      <c r="CF82" s="10"/>
      <c r="CG82" s="10">
        <f t="shared" si="267"/>
        <v>0</v>
      </c>
    </row>
    <row r="83" spans="1:85" x14ac:dyDescent="0.25">
      <c r="A83" s="8">
        <v>637012</v>
      </c>
      <c r="B83" s="9" t="s">
        <v>74</v>
      </c>
      <c r="C83" s="10">
        <v>320</v>
      </c>
      <c r="D83" s="10">
        <v>426</v>
      </c>
      <c r="E83" s="10">
        <f t="shared" si="243"/>
        <v>106</v>
      </c>
      <c r="F83" s="10">
        <v>480</v>
      </c>
      <c r="G83" s="10">
        <v>0</v>
      </c>
      <c r="H83" s="10">
        <f t="shared" si="244"/>
        <v>-480</v>
      </c>
      <c r="I83" s="320">
        <f t="shared" si="245"/>
        <v>426</v>
      </c>
      <c r="J83" s="10"/>
      <c r="K83" s="10"/>
      <c r="L83" s="10">
        <f t="shared" si="246"/>
        <v>0</v>
      </c>
      <c r="M83" s="10"/>
      <c r="N83" s="10"/>
      <c r="O83" s="10">
        <f t="shared" si="247"/>
        <v>0</v>
      </c>
      <c r="P83" s="8">
        <v>637012</v>
      </c>
      <c r="Q83" s="9" t="s">
        <v>74</v>
      </c>
      <c r="R83" s="10"/>
      <c r="S83" s="10"/>
      <c r="T83" s="10">
        <f t="shared" si="248"/>
        <v>0</v>
      </c>
      <c r="U83" s="10"/>
      <c r="V83" s="10"/>
      <c r="W83" s="10">
        <f t="shared" si="249"/>
        <v>0</v>
      </c>
      <c r="X83" s="10"/>
      <c r="Y83" s="10"/>
      <c r="Z83" s="10">
        <f t="shared" si="250"/>
        <v>0</v>
      </c>
      <c r="AA83" s="10"/>
      <c r="AB83" s="10"/>
      <c r="AC83" s="10">
        <f t="shared" si="251"/>
        <v>0</v>
      </c>
      <c r="AD83" s="8">
        <v>637012</v>
      </c>
      <c r="AE83" s="9" t="s">
        <v>74</v>
      </c>
      <c r="AF83" s="10"/>
      <c r="AG83" s="10"/>
      <c r="AH83" s="10">
        <f t="shared" si="252"/>
        <v>0</v>
      </c>
      <c r="AI83" s="10"/>
      <c r="AJ83" s="10"/>
      <c r="AK83" s="10">
        <f t="shared" si="253"/>
        <v>0</v>
      </c>
      <c r="AL83" s="10"/>
      <c r="AM83" s="10"/>
      <c r="AN83" s="10">
        <f t="shared" si="254"/>
        <v>0</v>
      </c>
      <c r="AO83" s="10"/>
      <c r="AP83" s="10"/>
      <c r="AQ83" s="10">
        <f t="shared" si="255"/>
        <v>0</v>
      </c>
      <c r="AR83" s="8">
        <v>637012</v>
      </c>
      <c r="AS83" s="9" t="s">
        <v>74</v>
      </c>
      <c r="AT83" s="10"/>
      <c r="AU83" s="10"/>
      <c r="AV83" s="10">
        <f t="shared" si="256"/>
        <v>0</v>
      </c>
      <c r="AW83" s="10"/>
      <c r="AX83" s="10"/>
      <c r="AY83" s="10">
        <f t="shared" si="257"/>
        <v>0</v>
      </c>
      <c r="AZ83" s="10"/>
      <c r="BA83" s="10"/>
      <c r="BB83" s="10">
        <f t="shared" si="258"/>
        <v>0</v>
      </c>
      <c r="BC83" s="10"/>
      <c r="BD83" s="10"/>
      <c r="BE83" s="10">
        <f>SUM(BD83-BC83)</f>
        <v>0</v>
      </c>
      <c r="BF83" s="8">
        <v>637012</v>
      </c>
      <c r="BG83" s="9" t="s">
        <v>74</v>
      </c>
      <c r="BH83" s="10"/>
      <c r="BI83" s="10"/>
      <c r="BJ83" s="10">
        <f t="shared" si="260"/>
        <v>0</v>
      </c>
      <c r="BK83" s="10"/>
      <c r="BL83" s="10"/>
      <c r="BM83" s="10">
        <f t="shared" si="261"/>
        <v>0</v>
      </c>
      <c r="BN83" s="10"/>
      <c r="BO83" s="10"/>
      <c r="BP83" s="10">
        <f t="shared" si="262"/>
        <v>0</v>
      </c>
      <c r="BQ83" s="10"/>
      <c r="BR83" s="10"/>
      <c r="BS83" s="10">
        <f t="shared" si="263"/>
        <v>0</v>
      </c>
      <c r="BT83" s="8">
        <v>637012</v>
      </c>
      <c r="BU83" s="9" t="s">
        <v>74</v>
      </c>
      <c r="BV83" s="10"/>
      <c r="BW83" s="10"/>
      <c r="BX83" s="10">
        <f t="shared" si="264"/>
        <v>0</v>
      </c>
      <c r="BY83" s="10"/>
      <c r="BZ83" s="10"/>
      <c r="CA83" s="10">
        <f t="shared" si="265"/>
        <v>0</v>
      </c>
      <c r="CB83" s="10"/>
      <c r="CC83" s="10"/>
      <c r="CD83" s="10">
        <f t="shared" si="266"/>
        <v>0</v>
      </c>
      <c r="CE83" s="10"/>
      <c r="CF83" s="10"/>
      <c r="CG83" s="10">
        <f t="shared" si="267"/>
        <v>0</v>
      </c>
    </row>
    <row r="84" spans="1:85" x14ac:dyDescent="0.25">
      <c r="A84" s="8">
        <v>637014</v>
      </c>
      <c r="B84" s="9" t="s">
        <v>75</v>
      </c>
      <c r="C84" s="10">
        <v>1700</v>
      </c>
      <c r="D84" s="10">
        <v>1062</v>
      </c>
      <c r="E84" s="10">
        <f t="shared" si="243"/>
        <v>-638</v>
      </c>
      <c r="F84" s="10">
        <v>2600</v>
      </c>
      <c r="G84" s="10">
        <v>2459</v>
      </c>
      <c r="H84" s="10">
        <f t="shared" si="244"/>
        <v>-141</v>
      </c>
      <c r="I84" s="320">
        <f t="shared" si="245"/>
        <v>3521</v>
      </c>
      <c r="J84" s="10"/>
      <c r="K84" s="10"/>
      <c r="L84" s="10">
        <f t="shared" si="246"/>
        <v>0</v>
      </c>
      <c r="M84" s="10"/>
      <c r="N84" s="10"/>
      <c r="O84" s="10">
        <f t="shared" si="247"/>
        <v>0</v>
      </c>
      <c r="P84" s="8">
        <v>637014</v>
      </c>
      <c r="Q84" s="9" t="s">
        <v>75</v>
      </c>
      <c r="R84" s="10"/>
      <c r="S84" s="10"/>
      <c r="T84" s="10">
        <f t="shared" si="248"/>
        <v>0</v>
      </c>
      <c r="U84" s="10"/>
      <c r="V84" s="10"/>
      <c r="W84" s="10">
        <f t="shared" si="249"/>
        <v>0</v>
      </c>
      <c r="X84" s="10"/>
      <c r="Y84" s="10"/>
      <c r="Z84" s="10">
        <f t="shared" si="250"/>
        <v>0</v>
      </c>
      <c r="AA84" s="10"/>
      <c r="AB84" s="10"/>
      <c r="AC84" s="10">
        <f t="shared" si="251"/>
        <v>0</v>
      </c>
      <c r="AD84" s="8">
        <v>637014</v>
      </c>
      <c r="AE84" s="9" t="s">
        <v>75</v>
      </c>
      <c r="AF84" s="10"/>
      <c r="AG84" s="10"/>
      <c r="AH84" s="10">
        <f t="shared" si="252"/>
        <v>0</v>
      </c>
      <c r="AI84" s="10"/>
      <c r="AJ84" s="10"/>
      <c r="AK84" s="10">
        <f t="shared" si="253"/>
        <v>0</v>
      </c>
      <c r="AL84" s="10"/>
      <c r="AM84" s="10"/>
      <c r="AN84" s="10">
        <f t="shared" si="254"/>
        <v>0</v>
      </c>
      <c r="AO84" s="10"/>
      <c r="AP84" s="10"/>
      <c r="AQ84" s="10">
        <f t="shared" si="255"/>
        <v>0</v>
      </c>
      <c r="AR84" s="8">
        <v>637014</v>
      </c>
      <c r="AS84" s="9" t="s">
        <v>75</v>
      </c>
      <c r="AT84" s="10"/>
      <c r="AU84" s="10"/>
      <c r="AV84" s="10">
        <f t="shared" si="256"/>
        <v>0</v>
      </c>
      <c r="AW84" s="10">
        <v>150</v>
      </c>
      <c r="AX84" s="10">
        <v>671</v>
      </c>
      <c r="AY84" s="10">
        <f t="shared" si="257"/>
        <v>521</v>
      </c>
      <c r="AZ84" s="10"/>
      <c r="BA84" s="10"/>
      <c r="BB84" s="10">
        <f t="shared" si="258"/>
        <v>0</v>
      </c>
      <c r="BC84" s="10">
        <v>1000</v>
      </c>
      <c r="BD84" s="10">
        <v>972</v>
      </c>
      <c r="BE84" s="10">
        <f t="shared" si="259"/>
        <v>-28</v>
      </c>
      <c r="BF84" s="8">
        <v>637014</v>
      </c>
      <c r="BG84" s="9" t="s">
        <v>75</v>
      </c>
      <c r="BH84" s="10"/>
      <c r="BI84" s="10"/>
      <c r="BJ84" s="10">
        <f t="shared" si="260"/>
        <v>0</v>
      </c>
      <c r="BK84" s="10"/>
      <c r="BL84" s="10"/>
      <c r="BM84" s="10">
        <f t="shared" si="261"/>
        <v>0</v>
      </c>
      <c r="BN84" s="10"/>
      <c r="BO84" s="10"/>
      <c r="BP84" s="10">
        <f t="shared" si="262"/>
        <v>0</v>
      </c>
      <c r="BQ84" s="10"/>
      <c r="BR84" s="10"/>
      <c r="BS84" s="10">
        <f t="shared" si="263"/>
        <v>0</v>
      </c>
      <c r="BT84" s="8">
        <v>637014</v>
      </c>
      <c r="BU84" s="9" t="s">
        <v>75</v>
      </c>
      <c r="BV84" s="10"/>
      <c r="BW84" s="10"/>
      <c r="BX84" s="10">
        <f t="shared" si="264"/>
        <v>0</v>
      </c>
      <c r="BY84" s="10"/>
      <c r="BZ84" s="10"/>
      <c r="CA84" s="10">
        <f t="shared" si="265"/>
        <v>0</v>
      </c>
      <c r="CB84" s="10"/>
      <c r="CC84" s="10"/>
      <c r="CD84" s="10">
        <f t="shared" si="266"/>
        <v>0</v>
      </c>
      <c r="CE84" s="10"/>
      <c r="CF84" s="10"/>
      <c r="CG84" s="10">
        <f t="shared" si="267"/>
        <v>0</v>
      </c>
    </row>
    <row r="85" spans="1:85" x14ac:dyDescent="0.25">
      <c r="A85" s="8">
        <v>637015</v>
      </c>
      <c r="B85" s="9" t="s">
        <v>76</v>
      </c>
      <c r="C85" s="10">
        <v>280</v>
      </c>
      <c r="D85" s="10">
        <v>0</v>
      </c>
      <c r="E85" s="10">
        <f t="shared" si="243"/>
        <v>-280</v>
      </c>
      <c r="F85" s="10">
        <v>420</v>
      </c>
      <c r="G85" s="10">
        <v>367</v>
      </c>
      <c r="H85" s="10">
        <f t="shared" si="244"/>
        <v>-53</v>
      </c>
      <c r="I85" s="320">
        <f t="shared" si="245"/>
        <v>367</v>
      </c>
      <c r="J85" s="10"/>
      <c r="K85" s="10"/>
      <c r="L85" s="10">
        <f t="shared" si="246"/>
        <v>0</v>
      </c>
      <c r="M85" s="10"/>
      <c r="N85" s="10"/>
      <c r="O85" s="10">
        <f t="shared" si="247"/>
        <v>0</v>
      </c>
      <c r="P85" s="8">
        <v>637015</v>
      </c>
      <c r="Q85" s="9" t="s">
        <v>76</v>
      </c>
      <c r="R85" s="10"/>
      <c r="S85" s="10"/>
      <c r="T85" s="10">
        <f t="shared" si="248"/>
        <v>0</v>
      </c>
      <c r="U85" s="10"/>
      <c r="V85" s="10"/>
      <c r="W85" s="10">
        <f t="shared" si="249"/>
        <v>0</v>
      </c>
      <c r="X85" s="10"/>
      <c r="Y85" s="10"/>
      <c r="Z85" s="10">
        <f t="shared" si="250"/>
        <v>0</v>
      </c>
      <c r="AA85" s="10"/>
      <c r="AB85" s="10"/>
      <c r="AC85" s="10">
        <f t="shared" si="251"/>
        <v>0</v>
      </c>
      <c r="AD85" s="8">
        <v>637015</v>
      </c>
      <c r="AE85" s="9" t="s">
        <v>76</v>
      </c>
      <c r="AF85" s="10"/>
      <c r="AG85" s="10"/>
      <c r="AH85" s="10">
        <f t="shared" si="252"/>
        <v>0</v>
      </c>
      <c r="AI85" s="10"/>
      <c r="AJ85" s="10"/>
      <c r="AK85" s="10">
        <f t="shared" si="253"/>
        <v>0</v>
      </c>
      <c r="AL85" s="10"/>
      <c r="AM85" s="10"/>
      <c r="AN85" s="10">
        <f t="shared" si="254"/>
        <v>0</v>
      </c>
      <c r="AO85" s="10"/>
      <c r="AP85" s="10"/>
      <c r="AQ85" s="10">
        <f t="shared" si="255"/>
        <v>0</v>
      </c>
      <c r="AR85" s="8">
        <v>637015</v>
      </c>
      <c r="AS85" s="9" t="s">
        <v>76</v>
      </c>
      <c r="AT85" s="10"/>
      <c r="AU85" s="10"/>
      <c r="AV85" s="10">
        <f t="shared" si="256"/>
        <v>0</v>
      </c>
      <c r="AW85" s="10">
        <v>50</v>
      </c>
      <c r="AX85" s="10">
        <v>0</v>
      </c>
      <c r="AY85" s="10">
        <f t="shared" si="257"/>
        <v>-50</v>
      </c>
      <c r="AZ85" s="10"/>
      <c r="BA85" s="10"/>
      <c r="BB85" s="10">
        <f t="shared" si="258"/>
        <v>0</v>
      </c>
      <c r="BC85" s="10">
        <v>50</v>
      </c>
      <c r="BD85" s="10">
        <v>0</v>
      </c>
      <c r="BE85" s="10">
        <f t="shared" si="259"/>
        <v>-50</v>
      </c>
      <c r="BF85" s="8">
        <v>637015</v>
      </c>
      <c r="BG85" s="9" t="s">
        <v>76</v>
      </c>
      <c r="BH85" s="10"/>
      <c r="BI85" s="10"/>
      <c r="BJ85" s="10">
        <f t="shared" si="260"/>
        <v>0</v>
      </c>
      <c r="BK85" s="10"/>
      <c r="BL85" s="10"/>
      <c r="BM85" s="10">
        <f t="shared" si="261"/>
        <v>0</v>
      </c>
      <c r="BN85" s="10">
        <v>50</v>
      </c>
      <c r="BO85" s="10">
        <v>50</v>
      </c>
      <c r="BP85" s="10">
        <f t="shared" si="262"/>
        <v>0</v>
      </c>
      <c r="BQ85" s="10">
        <v>120</v>
      </c>
      <c r="BR85" s="10">
        <v>120</v>
      </c>
      <c r="BS85" s="10">
        <f t="shared" si="263"/>
        <v>0</v>
      </c>
      <c r="BT85" s="8">
        <v>637015</v>
      </c>
      <c r="BU85" s="9" t="s">
        <v>76</v>
      </c>
      <c r="BV85" s="10"/>
      <c r="BW85" s="10"/>
      <c r="BX85" s="10">
        <f t="shared" si="264"/>
        <v>0</v>
      </c>
      <c r="BY85" s="10"/>
      <c r="BZ85" s="10"/>
      <c r="CA85" s="10">
        <f t="shared" si="265"/>
        <v>0</v>
      </c>
      <c r="CB85" s="10"/>
      <c r="CC85" s="10"/>
      <c r="CD85" s="10">
        <f t="shared" si="266"/>
        <v>0</v>
      </c>
      <c r="CE85" s="10"/>
      <c r="CF85" s="10"/>
      <c r="CG85" s="10">
        <f t="shared" si="267"/>
        <v>0</v>
      </c>
    </row>
    <row r="86" spans="1:85" x14ac:dyDescent="0.25">
      <c r="A86" s="8">
        <v>637016</v>
      </c>
      <c r="B86" s="9" t="s">
        <v>77</v>
      </c>
      <c r="C86" s="10">
        <v>920</v>
      </c>
      <c r="D86" s="10">
        <v>501</v>
      </c>
      <c r="E86" s="10">
        <f t="shared" si="243"/>
        <v>-419</v>
      </c>
      <c r="F86" s="10">
        <v>1700</v>
      </c>
      <c r="G86" s="10">
        <v>1502</v>
      </c>
      <c r="H86" s="10">
        <f t="shared" si="244"/>
        <v>-198</v>
      </c>
      <c r="I86" s="320">
        <f t="shared" si="245"/>
        <v>2003</v>
      </c>
      <c r="J86" s="10"/>
      <c r="K86" s="10"/>
      <c r="L86" s="10">
        <f t="shared" si="246"/>
        <v>0</v>
      </c>
      <c r="M86" s="10"/>
      <c r="N86" s="10"/>
      <c r="O86" s="10">
        <f t="shared" si="247"/>
        <v>0</v>
      </c>
      <c r="P86" s="8">
        <v>637016</v>
      </c>
      <c r="Q86" s="9" t="s">
        <v>77</v>
      </c>
      <c r="R86" s="10"/>
      <c r="S86" s="10"/>
      <c r="T86" s="10">
        <f t="shared" si="248"/>
        <v>0</v>
      </c>
      <c r="U86" s="10"/>
      <c r="V86" s="10"/>
      <c r="W86" s="10">
        <f t="shared" si="249"/>
        <v>0</v>
      </c>
      <c r="X86" s="10"/>
      <c r="Y86" s="10"/>
      <c r="Z86" s="10">
        <f t="shared" si="250"/>
        <v>0</v>
      </c>
      <c r="AA86" s="10"/>
      <c r="AB86" s="10"/>
      <c r="AC86" s="10">
        <f t="shared" si="251"/>
        <v>0</v>
      </c>
      <c r="AD86" s="8">
        <v>637016</v>
      </c>
      <c r="AE86" s="9" t="s">
        <v>77</v>
      </c>
      <c r="AF86" s="10"/>
      <c r="AG86" s="10"/>
      <c r="AH86" s="10">
        <f t="shared" si="252"/>
        <v>0</v>
      </c>
      <c r="AI86" s="10"/>
      <c r="AJ86" s="10"/>
      <c r="AK86" s="10">
        <f t="shared" si="253"/>
        <v>0</v>
      </c>
      <c r="AL86" s="10"/>
      <c r="AM86" s="10"/>
      <c r="AN86" s="10">
        <f t="shared" si="254"/>
        <v>0</v>
      </c>
      <c r="AO86" s="10"/>
      <c r="AP86" s="10"/>
      <c r="AQ86" s="10">
        <f t="shared" si="255"/>
        <v>0</v>
      </c>
      <c r="AR86" s="8">
        <v>637016</v>
      </c>
      <c r="AS86" s="9" t="s">
        <v>77</v>
      </c>
      <c r="AT86" s="10"/>
      <c r="AU86" s="10"/>
      <c r="AV86" s="10">
        <f t="shared" si="256"/>
        <v>0</v>
      </c>
      <c r="AW86" s="10">
        <v>200</v>
      </c>
      <c r="AX86" s="10">
        <v>165</v>
      </c>
      <c r="AY86" s="10">
        <f t="shared" si="257"/>
        <v>-35</v>
      </c>
      <c r="AZ86" s="10"/>
      <c r="BA86" s="10"/>
      <c r="BB86" s="10">
        <f t="shared" si="258"/>
        <v>0</v>
      </c>
      <c r="BC86" s="10">
        <v>250</v>
      </c>
      <c r="BD86" s="10">
        <v>201</v>
      </c>
      <c r="BE86" s="10">
        <f t="shared" si="259"/>
        <v>-49</v>
      </c>
      <c r="BF86" s="8">
        <v>637016</v>
      </c>
      <c r="BG86" s="9" t="s">
        <v>77</v>
      </c>
      <c r="BH86" s="10"/>
      <c r="BI86" s="10"/>
      <c r="BJ86" s="10">
        <f t="shared" si="260"/>
        <v>0</v>
      </c>
      <c r="BK86" s="10"/>
      <c r="BL86" s="10"/>
      <c r="BM86" s="10">
        <f t="shared" si="261"/>
        <v>0</v>
      </c>
      <c r="BN86" s="10"/>
      <c r="BO86" s="10"/>
      <c r="BP86" s="10">
        <f t="shared" si="262"/>
        <v>0</v>
      </c>
      <c r="BQ86" s="10"/>
      <c r="BR86" s="10"/>
      <c r="BS86" s="10">
        <f t="shared" si="263"/>
        <v>0</v>
      </c>
      <c r="BT86" s="8">
        <v>637016</v>
      </c>
      <c r="BU86" s="9" t="s">
        <v>77</v>
      </c>
      <c r="BV86" s="10"/>
      <c r="BW86" s="10"/>
      <c r="BX86" s="10">
        <f t="shared" si="264"/>
        <v>0</v>
      </c>
      <c r="BY86" s="10"/>
      <c r="BZ86" s="10"/>
      <c r="CA86" s="10">
        <f t="shared" si="265"/>
        <v>0</v>
      </c>
      <c r="CB86" s="10"/>
      <c r="CC86" s="10"/>
      <c r="CD86" s="10">
        <f t="shared" si="266"/>
        <v>0</v>
      </c>
      <c r="CE86" s="10"/>
      <c r="CF86" s="10"/>
      <c r="CG86" s="10">
        <f t="shared" si="267"/>
        <v>0</v>
      </c>
    </row>
    <row r="87" spans="1:85" x14ac:dyDescent="0.25">
      <c r="A87" s="11">
        <v>637027</v>
      </c>
      <c r="B87" s="12" t="s">
        <v>78</v>
      </c>
      <c r="C87" s="10">
        <v>0</v>
      </c>
      <c r="D87" s="10">
        <v>347</v>
      </c>
      <c r="E87" s="10">
        <f t="shared" si="243"/>
        <v>347</v>
      </c>
      <c r="F87" s="10">
        <v>0</v>
      </c>
      <c r="G87" s="10">
        <v>0</v>
      </c>
      <c r="H87" s="10">
        <f t="shared" si="244"/>
        <v>0</v>
      </c>
      <c r="I87" s="320">
        <f t="shared" si="245"/>
        <v>347</v>
      </c>
      <c r="J87" s="10"/>
      <c r="K87" s="10"/>
      <c r="L87" s="10">
        <f t="shared" si="246"/>
        <v>0</v>
      </c>
      <c r="M87" s="10"/>
      <c r="N87" s="10"/>
      <c r="O87" s="10">
        <f t="shared" si="247"/>
        <v>0</v>
      </c>
      <c r="P87" s="11">
        <v>637027</v>
      </c>
      <c r="Q87" s="12" t="s">
        <v>78</v>
      </c>
      <c r="R87" s="10"/>
      <c r="S87" s="10"/>
      <c r="T87" s="10">
        <f t="shared" si="248"/>
        <v>0</v>
      </c>
      <c r="U87" s="10"/>
      <c r="V87" s="10"/>
      <c r="W87" s="10">
        <f t="shared" si="249"/>
        <v>0</v>
      </c>
      <c r="X87" s="10"/>
      <c r="Y87" s="10"/>
      <c r="Z87" s="10">
        <f t="shared" si="250"/>
        <v>0</v>
      </c>
      <c r="AA87" s="10"/>
      <c r="AB87" s="10"/>
      <c r="AC87" s="10">
        <f t="shared" si="251"/>
        <v>0</v>
      </c>
      <c r="AD87" s="11">
        <v>637027</v>
      </c>
      <c r="AE87" s="12" t="s">
        <v>78</v>
      </c>
      <c r="AF87" s="10"/>
      <c r="AG87" s="10"/>
      <c r="AH87" s="10">
        <f t="shared" si="252"/>
        <v>0</v>
      </c>
      <c r="AI87" s="10"/>
      <c r="AJ87" s="10"/>
      <c r="AK87" s="10">
        <f t="shared" si="253"/>
        <v>0</v>
      </c>
      <c r="AL87" s="10"/>
      <c r="AM87" s="10"/>
      <c r="AN87" s="10">
        <f t="shared" si="254"/>
        <v>0</v>
      </c>
      <c r="AO87" s="10"/>
      <c r="AP87" s="10"/>
      <c r="AQ87" s="10">
        <f t="shared" si="255"/>
        <v>0</v>
      </c>
      <c r="AR87" s="11">
        <v>637027</v>
      </c>
      <c r="AS87" s="12" t="s">
        <v>78</v>
      </c>
      <c r="AT87" s="10"/>
      <c r="AU87" s="10"/>
      <c r="AV87" s="10">
        <f t="shared" si="256"/>
        <v>0</v>
      </c>
      <c r="AW87" s="10"/>
      <c r="AX87" s="10"/>
      <c r="AY87" s="10">
        <f t="shared" si="257"/>
        <v>0</v>
      </c>
      <c r="AZ87" s="10"/>
      <c r="BA87" s="10"/>
      <c r="BB87" s="10">
        <f t="shared" si="258"/>
        <v>0</v>
      </c>
      <c r="BC87" s="10"/>
      <c r="BD87" s="10"/>
      <c r="BE87" s="10">
        <f t="shared" si="259"/>
        <v>0</v>
      </c>
      <c r="BF87" s="11">
        <v>637027</v>
      </c>
      <c r="BG87" s="12" t="s">
        <v>78</v>
      </c>
      <c r="BH87" s="10"/>
      <c r="BI87" s="10"/>
      <c r="BJ87" s="10">
        <f t="shared" si="260"/>
        <v>0</v>
      </c>
      <c r="BK87" s="10"/>
      <c r="BL87" s="10"/>
      <c r="BM87" s="10">
        <f t="shared" si="261"/>
        <v>0</v>
      </c>
      <c r="BN87" s="10"/>
      <c r="BO87" s="10"/>
      <c r="BP87" s="10">
        <f t="shared" si="262"/>
        <v>0</v>
      </c>
      <c r="BQ87" s="10"/>
      <c r="BR87" s="10"/>
      <c r="BS87" s="10">
        <f t="shared" si="263"/>
        <v>0</v>
      </c>
      <c r="BT87" s="11">
        <v>637027</v>
      </c>
      <c r="BU87" s="12" t="s">
        <v>78</v>
      </c>
      <c r="BV87" s="10"/>
      <c r="BW87" s="10"/>
      <c r="BX87" s="10">
        <f t="shared" si="264"/>
        <v>0</v>
      </c>
      <c r="BY87" s="10"/>
      <c r="BZ87" s="10"/>
      <c r="CA87" s="10">
        <f t="shared" si="265"/>
        <v>0</v>
      </c>
      <c r="CB87" s="10"/>
      <c r="CC87" s="10"/>
      <c r="CD87" s="10">
        <f t="shared" si="266"/>
        <v>0</v>
      </c>
      <c r="CE87" s="10"/>
      <c r="CF87" s="10"/>
      <c r="CG87" s="10">
        <f t="shared" si="267"/>
        <v>0</v>
      </c>
    </row>
    <row r="88" spans="1:85" x14ac:dyDescent="0.25">
      <c r="A88" s="11">
        <v>637031</v>
      </c>
      <c r="B88" s="12" t="s">
        <v>79</v>
      </c>
      <c r="C88" s="10">
        <v>0</v>
      </c>
      <c r="D88" s="10">
        <v>0</v>
      </c>
      <c r="E88" s="10">
        <f t="shared" si="243"/>
        <v>0</v>
      </c>
      <c r="F88" s="10">
        <v>0</v>
      </c>
      <c r="G88" s="10">
        <v>0</v>
      </c>
      <c r="H88" s="10">
        <f t="shared" si="244"/>
        <v>0</v>
      </c>
      <c r="I88" s="320">
        <f t="shared" si="245"/>
        <v>0</v>
      </c>
      <c r="J88" s="10"/>
      <c r="K88" s="10"/>
      <c r="L88" s="10">
        <f t="shared" si="246"/>
        <v>0</v>
      </c>
      <c r="M88" s="10"/>
      <c r="N88" s="10"/>
      <c r="O88" s="10">
        <f t="shared" si="247"/>
        <v>0</v>
      </c>
      <c r="P88" s="11">
        <v>637031</v>
      </c>
      <c r="Q88" s="12" t="s">
        <v>79</v>
      </c>
      <c r="R88" s="10"/>
      <c r="S88" s="10"/>
      <c r="T88" s="10">
        <f t="shared" si="248"/>
        <v>0</v>
      </c>
      <c r="U88" s="10"/>
      <c r="V88" s="10"/>
      <c r="W88" s="10">
        <f t="shared" si="249"/>
        <v>0</v>
      </c>
      <c r="X88" s="10"/>
      <c r="Y88" s="10"/>
      <c r="Z88" s="10">
        <f t="shared" si="250"/>
        <v>0</v>
      </c>
      <c r="AA88" s="10"/>
      <c r="AB88" s="10"/>
      <c r="AC88" s="10">
        <f t="shared" si="251"/>
        <v>0</v>
      </c>
      <c r="AD88" s="11">
        <v>637031</v>
      </c>
      <c r="AE88" s="12" t="s">
        <v>79</v>
      </c>
      <c r="AF88" s="10"/>
      <c r="AG88" s="10"/>
      <c r="AH88" s="10">
        <f t="shared" si="252"/>
        <v>0</v>
      </c>
      <c r="AI88" s="10"/>
      <c r="AJ88" s="10"/>
      <c r="AK88" s="10">
        <f t="shared" si="253"/>
        <v>0</v>
      </c>
      <c r="AL88" s="10"/>
      <c r="AM88" s="10"/>
      <c r="AN88" s="10">
        <f t="shared" si="254"/>
        <v>0</v>
      </c>
      <c r="AO88" s="10"/>
      <c r="AP88" s="10"/>
      <c r="AQ88" s="10">
        <f t="shared" si="255"/>
        <v>0</v>
      </c>
      <c r="AR88" s="11">
        <v>637031</v>
      </c>
      <c r="AS88" s="12" t="s">
        <v>79</v>
      </c>
      <c r="AT88" s="10"/>
      <c r="AU88" s="10"/>
      <c r="AV88" s="10">
        <f t="shared" si="256"/>
        <v>0</v>
      </c>
      <c r="AW88" s="10"/>
      <c r="AX88" s="10"/>
      <c r="AY88" s="10">
        <f t="shared" si="257"/>
        <v>0</v>
      </c>
      <c r="AZ88" s="10"/>
      <c r="BA88" s="10"/>
      <c r="BB88" s="10">
        <f t="shared" si="258"/>
        <v>0</v>
      </c>
      <c r="BC88" s="10"/>
      <c r="BD88" s="10"/>
      <c r="BE88" s="10">
        <f t="shared" si="259"/>
        <v>0</v>
      </c>
      <c r="BF88" s="11">
        <v>637031</v>
      </c>
      <c r="BG88" s="12" t="s">
        <v>79</v>
      </c>
      <c r="BH88" s="10"/>
      <c r="BI88" s="10"/>
      <c r="BJ88" s="10">
        <f t="shared" si="260"/>
        <v>0</v>
      </c>
      <c r="BK88" s="10"/>
      <c r="BL88" s="10"/>
      <c r="BM88" s="10">
        <f t="shared" si="261"/>
        <v>0</v>
      </c>
      <c r="BN88" s="10"/>
      <c r="BO88" s="10"/>
      <c r="BP88" s="10">
        <f t="shared" si="262"/>
        <v>0</v>
      </c>
      <c r="BQ88" s="10"/>
      <c r="BR88" s="10"/>
      <c r="BS88" s="10">
        <f t="shared" si="263"/>
        <v>0</v>
      </c>
      <c r="BT88" s="11">
        <v>637031</v>
      </c>
      <c r="BU88" s="12" t="s">
        <v>79</v>
      </c>
      <c r="BV88" s="10"/>
      <c r="BW88" s="10"/>
      <c r="BX88" s="10">
        <f t="shared" si="264"/>
        <v>0</v>
      </c>
      <c r="BY88" s="10"/>
      <c r="BZ88" s="10"/>
      <c r="CA88" s="10">
        <f t="shared" si="265"/>
        <v>0</v>
      </c>
      <c r="CB88" s="10"/>
      <c r="CC88" s="10"/>
      <c r="CD88" s="10">
        <f t="shared" si="266"/>
        <v>0</v>
      </c>
      <c r="CE88" s="10"/>
      <c r="CF88" s="10"/>
      <c r="CG88" s="10">
        <f t="shared" si="267"/>
        <v>0</v>
      </c>
    </row>
    <row r="89" spans="1:85" x14ac:dyDescent="0.25">
      <c r="A89" s="11">
        <v>637035</v>
      </c>
      <c r="B89" s="12" t="s">
        <v>80</v>
      </c>
      <c r="C89" s="10">
        <v>80</v>
      </c>
      <c r="D89" s="10">
        <v>101</v>
      </c>
      <c r="E89" s="10">
        <f t="shared" si="243"/>
        <v>21</v>
      </c>
      <c r="F89" s="10">
        <v>120</v>
      </c>
      <c r="G89" s="10">
        <v>115</v>
      </c>
      <c r="H89" s="10">
        <f t="shared" si="244"/>
        <v>-5</v>
      </c>
      <c r="I89" s="320">
        <f t="shared" si="245"/>
        <v>216</v>
      </c>
      <c r="J89" s="10"/>
      <c r="K89" s="10"/>
      <c r="L89" s="10">
        <f t="shared" si="246"/>
        <v>0</v>
      </c>
      <c r="M89" s="10"/>
      <c r="N89" s="10"/>
      <c r="O89" s="10">
        <f t="shared" si="247"/>
        <v>0</v>
      </c>
      <c r="P89" s="11">
        <v>637035</v>
      </c>
      <c r="Q89" s="12" t="s">
        <v>80</v>
      </c>
      <c r="R89" s="10"/>
      <c r="S89" s="10"/>
      <c r="T89" s="10">
        <f t="shared" si="248"/>
        <v>0</v>
      </c>
      <c r="U89" s="10"/>
      <c r="V89" s="10"/>
      <c r="W89" s="10">
        <f t="shared" si="249"/>
        <v>0</v>
      </c>
      <c r="X89" s="10"/>
      <c r="Y89" s="10"/>
      <c r="Z89" s="10">
        <f t="shared" si="250"/>
        <v>0</v>
      </c>
      <c r="AA89" s="10"/>
      <c r="AB89" s="10"/>
      <c r="AC89" s="10">
        <f t="shared" si="251"/>
        <v>0</v>
      </c>
      <c r="AD89" s="11">
        <v>637035</v>
      </c>
      <c r="AE89" s="12" t="s">
        <v>80</v>
      </c>
      <c r="AF89" s="10"/>
      <c r="AG89" s="10"/>
      <c r="AH89" s="10">
        <f t="shared" si="252"/>
        <v>0</v>
      </c>
      <c r="AI89" s="10"/>
      <c r="AJ89" s="10"/>
      <c r="AK89" s="10">
        <f t="shared" si="253"/>
        <v>0</v>
      </c>
      <c r="AL89" s="10"/>
      <c r="AM89" s="10"/>
      <c r="AN89" s="10">
        <f t="shared" si="254"/>
        <v>0</v>
      </c>
      <c r="AO89" s="10"/>
      <c r="AP89" s="10"/>
      <c r="AQ89" s="10">
        <f t="shared" si="255"/>
        <v>0</v>
      </c>
      <c r="AR89" s="11">
        <v>637035</v>
      </c>
      <c r="AS89" s="12" t="s">
        <v>80</v>
      </c>
      <c r="AT89" s="10"/>
      <c r="AU89" s="10"/>
      <c r="AV89" s="10">
        <f t="shared" si="256"/>
        <v>0</v>
      </c>
      <c r="AW89" s="10">
        <v>30</v>
      </c>
      <c r="AX89" s="10">
        <v>36</v>
      </c>
      <c r="AY89" s="10">
        <f t="shared" si="257"/>
        <v>6</v>
      </c>
      <c r="AZ89" s="10"/>
      <c r="BA89" s="10"/>
      <c r="BB89" s="10">
        <f t="shared" si="258"/>
        <v>0</v>
      </c>
      <c r="BC89" s="10">
        <v>50</v>
      </c>
      <c r="BD89" s="10">
        <v>41</v>
      </c>
      <c r="BE89" s="10">
        <f t="shared" si="259"/>
        <v>-9</v>
      </c>
      <c r="BF89" s="11">
        <v>637035</v>
      </c>
      <c r="BG89" s="12" t="s">
        <v>80</v>
      </c>
      <c r="BH89" s="10"/>
      <c r="BI89" s="10"/>
      <c r="BJ89" s="10">
        <f t="shared" si="260"/>
        <v>0</v>
      </c>
      <c r="BK89" s="10"/>
      <c r="BL89" s="10"/>
      <c r="BM89" s="10">
        <f t="shared" si="261"/>
        <v>0</v>
      </c>
      <c r="BN89" s="10"/>
      <c r="BO89" s="10"/>
      <c r="BP89" s="10">
        <f t="shared" si="262"/>
        <v>0</v>
      </c>
      <c r="BQ89" s="10"/>
      <c r="BR89" s="10"/>
      <c r="BS89" s="10">
        <f t="shared" si="263"/>
        <v>0</v>
      </c>
      <c r="BT89" s="11">
        <v>637035</v>
      </c>
      <c r="BU89" s="12" t="s">
        <v>80</v>
      </c>
      <c r="BV89" s="10"/>
      <c r="BW89" s="10"/>
      <c r="BX89" s="10">
        <f>SUM(BW89-BV89)</f>
        <v>0</v>
      </c>
      <c r="BY89" s="10"/>
      <c r="BZ89" s="10"/>
      <c r="CA89" s="10">
        <f>SUM(BZ89-BY89)</f>
        <v>0</v>
      </c>
      <c r="CB89" s="10"/>
      <c r="CC89" s="10"/>
      <c r="CD89" s="10">
        <f>SUM(CC89-CB89)</f>
        <v>0</v>
      </c>
      <c r="CE89" s="10"/>
      <c r="CF89" s="10"/>
      <c r="CG89" s="10">
        <f>SUM(CF89-CE89)</f>
        <v>0</v>
      </c>
    </row>
    <row r="90" spans="1:85" x14ac:dyDescent="0.25">
      <c r="A90" s="11">
        <v>637036</v>
      </c>
      <c r="B90" s="12" t="s">
        <v>81</v>
      </c>
      <c r="C90" s="10">
        <v>0</v>
      </c>
      <c r="D90" s="10">
        <v>0</v>
      </c>
      <c r="E90" s="10">
        <f t="shared" si="243"/>
        <v>0</v>
      </c>
      <c r="F90" s="10">
        <v>0</v>
      </c>
      <c r="G90" s="10"/>
      <c r="H90" s="10">
        <f t="shared" si="244"/>
        <v>0</v>
      </c>
      <c r="I90" s="320">
        <f t="shared" si="245"/>
        <v>0</v>
      </c>
      <c r="J90" s="10"/>
      <c r="K90" s="10"/>
      <c r="L90" s="10">
        <f t="shared" si="246"/>
        <v>0</v>
      </c>
      <c r="M90" s="10"/>
      <c r="N90" s="10"/>
      <c r="O90" s="10">
        <f t="shared" si="247"/>
        <v>0</v>
      </c>
      <c r="P90" s="11">
        <v>637036</v>
      </c>
      <c r="Q90" s="12" t="s">
        <v>81</v>
      </c>
      <c r="R90" s="10"/>
      <c r="S90" s="10"/>
      <c r="T90" s="10">
        <f t="shared" si="248"/>
        <v>0</v>
      </c>
      <c r="U90" s="10"/>
      <c r="V90" s="10"/>
      <c r="W90" s="10">
        <f t="shared" si="249"/>
        <v>0</v>
      </c>
      <c r="X90" s="10"/>
      <c r="Y90" s="10"/>
      <c r="Z90" s="10">
        <f t="shared" si="250"/>
        <v>0</v>
      </c>
      <c r="AA90" s="10"/>
      <c r="AB90" s="10"/>
      <c r="AC90" s="10">
        <f t="shared" si="251"/>
        <v>0</v>
      </c>
      <c r="AD90" s="11">
        <v>637036</v>
      </c>
      <c r="AE90" s="12" t="s">
        <v>81</v>
      </c>
      <c r="AF90" s="10"/>
      <c r="AG90" s="10"/>
      <c r="AH90" s="10">
        <f t="shared" si="252"/>
        <v>0</v>
      </c>
      <c r="AI90" s="10"/>
      <c r="AJ90" s="10"/>
      <c r="AK90" s="10">
        <f t="shared" si="253"/>
        <v>0</v>
      </c>
      <c r="AL90" s="10"/>
      <c r="AM90" s="10"/>
      <c r="AN90" s="10">
        <f t="shared" si="254"/>
        <v>0</v>
      </c>
      <c r="AO90" s="10"/>
      <c r="AP90" s="10"/>
      <c r="AQ90" s="10">
        <f t="shared" si="255"/>
        <v>0</v>
      </c>
      <c r="AR90" s="11">
        <v>637036</v>
      </c>
      <c r="AS90" s="12" t="s">
        <v>81</v>
      </c>
      <c r="AT90" s="10"/>
      <c r="AU90" s="10"/>
      <c r="AV90" s="10">
        <f t="shared" si="256"/>
        <v>0</v>
      </c>
      <c r="AW90" s="10"/>
      <c r="AX90" s="10"/>
      <c r="AY90" s="10">
        <f t="shared" si="257"/>
        <v>0</v>
      </c>
      <c r="AZ90" s="10"/>
      <c r="BA90" s="10"/>
      <c r="BB90" s="10">
        <f t="shared" si="258"/>
        <v>0</v>
      </c>
      <c r="BC90" s="10"/>
      <c r="BD90" s="10"/>
      <c r="BE90" s="10">
        <f t="shared" si="259"/>
        <v>0</v>
      </c>
      <c r="BF90" s="11">
        <v>637036</v>
      </c>
      <c r="BG90" s="12" t="s">
        <v>81</v>
      </c>
      <c r="BH90" s="10"/>
      <c r="BI90" s="10"/>
      <c r="BJ90" s="10">
        <f t="shared" si="260"/>
        <v>0</v>
      </c>
      <c r="BK90" s="10"/>
      <c r="BL90" s="10"/>
      <c r="BM90" s="10">
        <f t="shared" si="261"/>
        <v>0</v>
      </c>
      <c r="BN90" s="10">
        <v>100</v>
      </c>
      <c r="BO90" s="10">
        <v>100</v>
      </c>
      <c r="BP90" s="10">
        <f t="shared" si="262"/>
        <v>0</v>
      </c>
      <c r="BQ90" s="10">
        <v>350</v>
      </c>
      <c r="BR90" s="10">
        <v>350</v>
      </c>
      <c r="BS90" s="10">
        <f t="shared" si="263"/>
        <v>0</v>
      </c>
      <c r="BT90" s="11">
        <v>637036</v>
      </c>
      <c r="BU90" s="12" t="s">
        <v>81</v>
      </c>
      <c r="BV90" s="10"/>
      <c r="BW90" s="10"/>
      <c r="BX90" s="10">
        <f t="shared" ref="BX90:BX91" si="268">SUM(BW90-BV90)</f>
        <v>0</v>
      </c>
      <c r="BY90" s="10"/>
      <c r="BZ90" s="10"/>
      <c r="CA90" s="10">
        <f t="shared" ref="CA90:CA91" si="269">SUM(BZ90-BY90)</f>
        <v>0</v>
      </c>
      <c r="CB90" s="10"/>
      <c r="CC90" s="10"/>
      <c r="CD90" s="10">
        <f t="shared" ref="CD90:CD91" si="270">SUM(CC90-CB90)</f>
        <v>0</v>
      </c>
      <c r="CE90" s="10"/>
      <c r="CF90" s="10"/>
      <c r="CG90" s="10">
        <f t="shared" ref="CG90:CG91" si="271">SUM(CF90-CE90)</f>
        <v>0</v>
      </c>
    </row>
    <row r="91" spans="1:85" ht="15.75" thickBot="1" x14ac:dyDescent="0.3">
      <c r="A91" s="11">
        <v>637040</v>
      </c>
      <c r="B91" s="12" t="s">
        <v>82</v>
      </c>
      <c r="C91" s="10">
        <v>0</v>
      </c>
      <c r="D91" s="10">
        <v>0</v>
      </c>
      <c r="E91" s="10">
        <f t="shared" si="243"/>
        <v>0</v>
      </c>
      <c r="F91" s="10">
        <v>0</v>
      </c>
      <c r="G91" s="10">
        <v>0</v>
      </c>
      <c r="H91" s="10">
        <f t="shared" si="244"/>
        <v>0</v>
      </c>
      <c r="I91" s="320">
        <f t="shared" si="245"/>
        <v>0</v>
      </c>
      <c r="J91" s="10"/>
      <c r="K91" s="10"/>
      <c r="L91" s="10">
        <f t="shared" si="246"/>
        <v>0</v>
      </c>
      <c r="M91" s="10"/>
      <c r="N91" s="10"/>
      <c r="O91" s="10">
        <f t="shared" si="247"/>
        <v>0</v>
      </c>
      <c r="P91" s="11">
        <v>637040</v>
      </c>
      <c r="Q91" s="12" t="s">
        <v>82</v>
      </c>
      <c r="R91" s="10"/>
      <c r="S91" s="10"/>
      <c r="T91" s="10">
        <f t="shared" si="248"/>
        <v>0</v>
      </c>
      <c r="U91" s="10"/>
      <c r="V91" s="10"/>
      <c r="W91" s="10">
        <f t="shared" si="249"/>
        <v>0</v>
      </c>
      <c r="X91" s="10"/>
      <c r="Y91" s="10"/>
      <c r="Z91" s="10">
        <f t="shared" si="250"/>
        <v>0</v>
      </c>
      <c r="AA91" s="10"/>
      <c r="AB91" s="10"/>
      <c r="AC91" s="10">
        <f t="shared" si="251"/>
        <v>0</v>
      </c>
      <c r="AD91" s="11">
        <v>637040</v>
      </c>
      <c r="AE91" s="12" t="s">
        <v>82</v>
      </c>
      <c r="AF91" s="10"/>
      <c r="AG91" s="10"/>
      <c r="AH91" s="10">
        <f t="shared" si="252"/>
        <v>0</v>
      </c>
      <c r="AI91" s="10"/>
      <c r="AJ91" s="10"/>
      <c r="AK91" s="10">
        <f t="shared" si="253"/>
        <v>0</v>
      </c>
      <c r="AL91" s="10"/>
      <c r="AM91" s="10"/>
      <c r="AN91" s="10">
        <f t="shared" si="254"/>
        <v>0</v>
      </c>
      <c r="AO91" s="10"/>
      <c r="AP91" s="10"/>
      <c r="AQ91" s="10">
        <f t="shared" si="255"/>
        <v>0</v>
      </c>
      <c r="AR91" s="11">
        <v>637040</v>
      </c>
      <c r="AS91" s="12" t="s">
        <v>82</v>
      </c>
      <c r="AT91" s="10"/>
      <c r="AU91" s="10"/>
      <c r="AV91" s="10">
        <f t="shared" si="256"/>
        <v>0</v>
      </c>
      <c r="AW91" s="10"/>
      <c r="AX91" s="10"/>
      <c r="AY91" s="10">
        <f t="shared" si="257"/>
        <v>0</v>
      </c>
      <c r="AZ91" s="10"/>
      <c r="BA91" s="10"/>
      <c r="BB91" s="10">
        <f t="shared" si="258"/>
        <v>0</v>
      </c>
      <c r="BC91" s="10"/>
      <c r="BD91" s="10"/>
      <c r="BE91" s="10">
        <f>SUM(BD91-BC91)</f>
        <v>0</v>
      </c>
      <c r="BF91" s="11">
        <v>637040</v>
      </c>
      <c r="BG91" s="12" t="s">
        <v>82</v>
      </c>
      <c r="BH91" s="10"/>
      <c r="BI91" s="10"/>
      <c r="BJ91" s="10">
        <f t="shared" si="260"/>
        <v>0</v>
      </c>
      <c r="BK91" s="10"/>
      <c r="BL91" s="10"/>
      <c r="BM91" s="10">
        <f t="shared" si="261"/>
        <v>0</v>
      </c>
      <c r="BN91" s="10"/>
      <c r="BO91" s="10"/>
      <c r="BP91" s="10">
        <f t="shared" si="262"/>
        <v>0</v>
      </c>
      <c r="BQ91" s="10"/>
      <c r="BR91" s="10"/>
      <c r="BS91" s="10">
        <f t="shared" si="263"/>
        <v>0</v>
      </c>
      <c r="BT91" s="11">
        <v>637040</v>
      </c>
      <c r="BU91" s="12" t="s">
        <v>82</v>
      </c>
      <c r="BV91" s="10"/>
      <c r="BW91" s="10"/>
      <c r="BX91" s="10">
        <f t="shared" si="268"/>
        <v>0</v>
      </c>
      <c r="BY91" s="10"/>
      <c r="BZ91" s="10"/>
      <c r="CA91" s="10">
        <f t="shared" si="269"/>
        <v>0</v>
      </c>
      <c r="CB91" s="10"/>
      <c r="CC91" s="10"/>
      <c r="CD91" s="10">
        <f t="shared" si="270"/>
        <v>0</v>
      </c>
      <c r="CE91" s="10"/>
      <c r="CF91" s="10"/>
      <c r="CG91" s="10">
        <f t="shared" si="271"/>
        <v>0</v>
      </c>
    </row>
    <row r="92" spans="1:85" ht="15.75" thickBot="1" x14ac:dyDescent="0.3">
      <c r="A92" s="25">
        <v>637</v>
      </c>
      <c r="B92" s="26" t="s">
        <v>83</v>
      </c>
      <c r="C92" s="27">
        <f t="shared" ref="C92:D92" si="272">SUM(C75:C91)</f>
        <v>8820</v>
      </c>
      <c r="D92" s="27">
        <f t="shared" si="272"/>
        <v>4857</v>
      </c>
      <c r="E92" s="27">
        <f t="shared" ref="E92:AX92" si="273">SUM(E75:E91)</f>
        <v>-3963</v>
      </c>
      <c r="F92" s="27">
        <f t="shared" ref="F92" si="274">SUM(F75:F91)</f>
        <v>13100</v>
      </c>
      <c r="G92" s="27">
        <f t="shared" si="273"/>
        <v>10355</v>
      </c>
      <c r="H92" s="27">
        <f t="shared" si="273"/>
        <v>-2745</v>
      </c>
      <c r="I92" s="27">
        <f t="shared" si="273"/>
        <v>15212</v>
      </c>
      <c r="J92" s="27">
        <f t="shared" si="273"/>
        <v>0</v>
      </c>
      <c r="K92" s="27">
        <f t="shared" si="273"/>
        <v>5</v>
      </c>
      <c r="L92" s="27">
        <f t="shared" si="273"/>
        <v>5</v>
      </c>
      <c r="M92" s="27">
        <f t="shared" si="273"/>
        <v>0</v>
      </c>
      <c r="N92" s="27">
        <f t="shared" si="273"/>
        <v>0</v>
      </c>
      <c r="O92" s="27">
        <f t="shared" si="273"/>
        <v>0</v>
      </c>
      <c r="P92" s="25">
        <v>637</v>
      </c>
      <c r="Q92" s="26" t="s">
        <v>83</v>
      </c>
      <c r="R92" s="27">
        <f t="shared" ref="R92:AL92" si="275">SUM(R75:R91)</f>
        <v>0</v>
      </c>
      <c r="S92" s="27">
        <f t="shared" si="275"/>
        <v>0</v>
      </c>
      <c r="T92" s="27">
        <f t="shared" si="275"/>
        <v>0</v>
      </c>
      <c r="U92" s="27">
        <f t="shared" si="275"/>
        <v>0</v>
      </c>
      <c r="V92" s="27">
        <f t="shared" si="275"/>
        <v>0</v>
      </c>
      <c r="W92" s="27">
        <f t="shared" si="275"/>
        <v>0</v>
      </c>
      <c r="X92" s="27">
        <f t="shared" si="275"/>
        <v>0</v>
      </c>
      <c r="Y92" s="27">
        <f t="shared" si="275"/>
        <v>700</v>
      </c>
      <c r="Z92" s="27">
        <f t="shared" si="275"/>
        <v>700</v>
      </c>
      <c r="AA92" s="27">
        <f t="shared" si="275"/>
        <v>0</v>
      </c>
      <c r="AB92" s="27">
        <f t="shared" si="275"/>
        <v>0</v>
      </c>
      <c r="AC92" s="27">
        <f t="shared" si="275"/>
        <v>0</v>
      </c>
      <c r="AD92" s="25">
        <v>637</v>
      </c>
      <c r="AE92" s="26" t="s">
        <v>83</v>
      </c>
      <c r="AF92" s="27">
        <f t="shared" si="275"/>
        <v>0</v>
      </c>
      <c r="AG92" s="27">
        <f t="shared" si="275"/>
        <v>0</v>
      </c>
      <c r="AH92" s="27">
        <f t="shared" si="275"/>
        <v>0</v>
      </c>
      <c r="AI92" s="27">
        <f t="shared" si="275"/>
        <v>0</v>
      </c>
      <c r="AJ92" s="27">
        <f t="shared" si="275"/>
        <v>0</v>
      </c>
      <c r="AK92" s="27">
        <f t="shared" si="275"/>
        <v>0</v>
      </c>
      <c r="AL92" s="27">
        <f t="shared" si="275"/>
        <v>0</v>
      </c>
      <c r="AM92" s="27">
        <f t="shared" si="273"/>
        <v>0</v>
      </c>
      <c r="AN92" s="27">
        <f t="shared" si="273"/>
        <v>0</v>
      </c>
      <c r="AO92" s="27">
        <f t="shared" si="273"/>
        <v>0</v>
      </c>
      <c r="AP92" s="27">
        <f t="shared" si="273"/>
        <v>0</v>
      </c>
      <c r="AQ92" s="27">
        <f t="shared" si="273"/>
        <v>0</v>
      </c>
      <c r="AR92" s="25">
        <v>637</v>
      </c>
      <c r="AS92" s="26" t="s">
        <v>83</v>
      </c>
      <c r="AT92" s="27">
        <f t="shared" si="273"/>
        <v>0</v>
      </c>
      <c r="AU92" s="27">
        <f t="shared" si="273"/>
        <v>0</v>
      </c>
      <c r="AV92" s="27">
        <f t="shared" si="273"/>
        <v>0</v>
      </c>
      <c r="AW92" s="27">
        <f t="shared" si="273"/>
        <v>1130</v>
      </c>
      <c r="AX92" s="27">
        <f t="shared" si="273"/>
        <v>1638</v>
      </c>
      <c r="AY92" s="27">
        <f>SUM(AY75:AY91)</f>
        <v>508</v>
      </c>
      <c r="AZ92" s="27">
        <f t="shared" ref="AZ92:BA92" si="276">SUM(AZ75:AZ91)</f>
        <v>0</v>
      </c>
      <c r="BA92" s="27">
        <f t="shared" si="276"/>
        <v>0</v>
      </c>
      <c r="BB92" s="27">
        <f>SUM(BB75:BB91)</f>
        <v>0</v>
      </c>
      <c r="BC92" s="27">
        <f t="shared" ref="BC92:BE92" si="277">SUM(BC75:BC91)</f>
        <v>2700</v>
      </c>
      <c r="BD92" s="27">
        <f t="shared" si="277"/>
        <v>3242</v>
      </c>
      <c r="BE92" s="27">
        <f t="shared" si="277"/>
        <v>542</v>
      </c>
      <c r="BF92" s="25">
        <v>637</v>
      </c>
      <c r="BG92" s="26" t="s">
        <v>83</v>
      </c>
      <c r="BH92" s="27">
        <f t="shared" ref="BH92:BI92" si="278">SUM(BH75:BH91)</f>
        <v>0</v>
      </c>
      <c r="BI92" s="27">
        <f t="shared" si="278"/>
        <v>0</v>
      </c>
      <c r="BJ92" s="27">
        <f>SUM(BJ75:BJ91)</f>
        <v>0</v>
      </c>
      <c r="BK92" s="27">
        <f t="shared" ref="BK92:BS92" si="279">SUM(BK75:BK91)</f>
        <v>0</v>
      </c>
      <c r="BL92" s="27">
        <f t="shared" si="279"/>
        <v>0</v>
      </c>
      <c r="BM92" s="27">
        <f t="shared" si="279"/>
        <v>0</v>
      </c>
      <c r="BN92" s="27">
        <f t="shared" si="279"/>
        <v>2750</v>
      </c>
      <c r="BO92" s="27">
        <f t="shared" si="279"/>
        <v>2750</v>
      </c>
      <c r="BP92" s="27">
        <f t="shared" si="279"/>
        <v>0</v>
      </c>
      <c r="BQ92" s="27">
        <f t="shared" si="279"/>
        <v>5736</v>
      </c>
      <c r="BR92" s="27">
        <f t="shared" si="279"/>
        <v>5116</v>
      </c>
      <c r="BS92" s="27">
        <f t="shared" si="279"/>
        <v>-620</v>
      </c>
      <c r="BT92" s="25">
        <v>637</v>
      </c>
      <c r="BU92" s="26" t="s">
        <v>83</v>
      </c>
      <c r="BV92" s="27">
        <f t="shared" ref="BV92:CG92" si="280">SUM(BV75:BV91)</f>
        <v>0</v>
      </c>
      <c r="BW92" s="27">
        <f t="shared" si="280"/>
        <v>0</v>
      </c>
      <c r="BX92" s="27">
        <f t="shared" si="280"/>
        <v>0</v>
      </c>
      <c r="BY92" s="27">
        <f t="shared" si="280"/>
        <v>0</v>
      </c>
      <c r="BZ92" s="27">
        <f t="shared" si="280"/>
        <v>0</v>
      </c>
      <c r="CA92" s="27">
        <f t="shared" si="280"/>
        <v>0</v>
      </c>
      <c r="CB92" s="27">
        <f t="shared" si="280"/>
        <v>2055</v>
      </c>
      <c r="CC92" s="27">
        <f t="shared" si="280"/>
        <v>2055</v>
      </c>
      <c r="CD92" s="27">
        <f t="shared" si="280"/>
        <v>0</v>
      </c>
      <c r="CE92" s="27">
        <f t="shared" si="280"/>
        <v>0</v>
      </c>
      <c r="CF92" s="27">
        <f t="shared" si="280"/>
        <v>0</v>
      </c>
      <c r="CG92" s="27">
        <f t="shared" si="280"/>
        <v>0</v>
      </c>
    </row>
    <row r="93" spans="1:85" ht="15.75" thickBot="1" x14ac:dyDescent="0.3">
      <c r="A93" s="14">
        <v>630</v>
      </c>
      <c r="B93" s="15" t="s">
        <v>84</v>
      </c>
      <c r="C93" s="16">
        <f t="shared" ref="C93:D93" si="281">SUM(C92+C74+C66+C53+C51+C36+C28)</f>
        <v>35688</v>
      </c>
      <c r="D93" s="16">
        <f t="shared" si="281"/>
        <v>25016</v>
      </c>
      <c r="E93" s="16">
        <f t="shared" ref="E93:AX93" si="282">SUM(E92+E74+E66+E53+E51+E36+E28)</f>
        <v>-10672</v>
      </c>
      <c r="F93" s="16">
        <f t="shared" ref="F93" si="283">SUM(F92+F74+F66+F53+F51+F36+F28)</f>
        <v>52590</v>
      </c>
      <c r="G93" s="16">
        <f t="shared" si="282"/>
        <v>43037</v>
      </c>
      <c r="H93" s="16">
        <f t="shared" si="282"/>
        <v>-9553</v>
      </c>
      <c r="I93" s="16">
        <f t="shared" si="282"/>
        <v>68053</v>
      </c>
      <c r="J93" s="16">
        <f t="shared" si="282"/>
        <v>0</v>
      </c>
      <c r="K93" s="16">
        <f t="shared" si="282"/>
        <v>55</v>
      </c>
      <c r="L93" s="16">
        <f t="shared" si="282"/>
        <v>55</v>
      </c>
      <c r="M93" s="16">
        <f t="shared" si="282"/>
        <v>0</v>
      </c>
      <c r="N93" s="16">
        <f t="shared" si="282"/>
        <v>75</v>
      </c>
      <c r="O93" s="16">
        <f t="shared" si="282"/>
        <v>75</v>
      </c>
      <c r="P93" s="14">
        <v>630</v>
      </c>
      <c r="Q93" s="15" t="s">
        <v>84</v>
      </c>
      <c r="R93" s="16">
        <f t="shared" ref="R93:AL93" si="284">SUM(R92+R74+R66+R53+R51+R36+R28)</f>
        <v>965</v>
      </c>
      <c r="S93" s="16">
        <f t="shared" si="284"/>
        <v>965</v>
      </c>
      <c r="T93" s="16">
        <f t="shared" si="284"/>
        <v>0</v>
      </c>
      <c r="U93" s="16">
        <f t="shared" si="284"/>
        <v>51</v>
      </c>
      <c r="V93" s="16">
        <f t="shared" si="284"/>
        <v>51</v>
      </c>
      <c r="W93" s="16">
        <f t="shared" si="284"/>
        <v>0</v>
      </c>
      <c r="X93" s="16">
        <f t="shared" si="284"/>
        <v>1124</v>
      </c>
      <c r="Y93" s="16">
        <f t="shared" si="284"/>
        <v>1824</v>
      </c>
      <c r="Z93" s="16">
        <f t="shared" si="284"/>
        <v>700</v>
      </c>
      <c r="AA93" s="16">
        <f t="shared" si="284"/>
        <v>534</v>
      </c>
      <c r="AB93" s="16">
        <f t="shared" si="284"/>
        <v>1224</v>
      </c>
      <c r="AC93" s="16">
        <f t="shared" si="284"/>
        <v>690</v>
      </c>
      <c r="AD93" s="14">
        <v>630</v>
      </c>
      <c r="AE93" s="15" t="s">
        <v>84</v>
      </c>
      <c r="AF93" s="16">
        <f t="shared" si="284"/>
        <v>0</v>
      </c>
      <c r="AG93" s="16">
        <f t="shared" si="284"/>
        <v>0</v>
      </c>
      <c r="AH93" s="16">
        <f t="shared" si="284"/>
        <v>0</v>
      </c>
      <c r="AI93" s="16">
        <f t="shared" si="284"/>
        <v>0</v>
      </c>
      <c r="AJ93" s="16">
        <f t="shared" si="284"/>
        <v>0</v>
      </c>
      <c r="AK93" s="16">
        <f t="shared" si="284"/>
        <v>0</v>
      </c>
      <c r="AL93" s="16">
        <f t="shared" si="284"/>
        <v>150</v>
      </c>
      <c r="AM93" s="16">
        <f t="shared" si="282"/>
        <v>184</v>
      </c>
      <c r="AN93" s="16">
        <f t="shared" si="282"/>
        <v>34</v>
      </c>
      <c r="AO93" s="16">
        <f t="shared" si="282"/>
        <v>100</v>
      </c>
      <c r="AP93" s="16">
        <f t="shared" si="282"/>
        <v>100</v>
      </c>
      <c r="AQ93" s="16">
        <f t="shared" si="282"/>
        <v>0</v>
      </c>
      <c r="AR93" s="14">
        <v>630</v>
      </c>
      <c r="AS93" s="15" t="s">
        <v>84</v>
      </c>
      <c r="AT93" s="16">
        <f t="shared" si="282"/>
        <v>0</v>
      </c>
      <c r="AU93" s="16">
        <f t="shared" si="282"/>
        <v>0</v>
      </c>
      <c r="AV93" s="16">
        <f t="shared" si="282"/>
        <v>0</v>
      </c>
      <c r="AW93" s="16">
        <f t="shared" si="282"/>
        <v>6300</v>
      </c>
      <c r="AX93" s="16">
        <f t="shared" si="282"/>
        <v>9712</v>
      </c>
      <c r="AY93" s="16">
        <f>SUM(AY92+AY74+AY66+AY53+AY51+AY36+AY28)</f>
        <v>3412</v>
      </c>
      <c r="AZ93" s="16">
        <f t="shared" ref="AZ93:BA93" si="285">SUM(AZ92+AZ74+AZ66+AZ53+AZ51+AZ36+AZ28)</f>
        <v>1600</v>
      </c>
      <c r="BA93" s="16">
        <f t="shared" si="285"/>
        <v>0</v>
      </c>
      <c r="BB93" s="16">
        <f>SUM(BB92+BB74+BB66+BB53+BB51+BB36+BB28)</f>
        <v>-1600</v>
      </c>
      <c r="BC93" s="16">
        <f t="shared" ref="BC93:BE93" si="286">SUM(BC92+BC74+BC66+BC53+BC51+BC36+BC28)</f>
        <v>9020</v>
      </c>
      <c r="BD93" s="16">
        <f t="shared" si="286"/>
        <v>12234</v>
      </c>
      <c r="BE93" s="16">
        <f t="shared" si="286"/>
        <v>3214</v>
      </c>
      <c r="BF93" s="14">
        <v>630</v>
      </c>
      <c r="BG93" s="15" t="s">
        <v>84</v>
      </c>
      <c r="BH93" s="16">
        <f t="shared" ref="BH93:BI93" si="287">SUM(BH92+BH74+BH66+BH53+BH51+BH36+BH28)</f>
        <v>350</v>
      </c>
      <c r="BI93" s="16">
        <f t="shared" si="287"/>
        <v>273</v>
      </c>
      <c r="BJ93" s="16">
        <f>SUM(BJ92+BJ74+BJ66+BJ53+BJ51+BJ36+BJ28)</f>
        <v>-77</v>
      </c>
      <c r="BK93" s="16">
        <f t="shared" ref="BK93:BS93" si="288">SUM(BK92+BK74+BK66+BK53+BK51+BK36+BK28)</f>
        <v>4100</v>
      </c>
      <c r="BL93" s="16">
        <f t="shared" si="288"/>
        <v>1500</v>
      </c>
      <c r="BM93" s="16">
        <f t="shared" si="288"/>
        <v>-2600</v>
      </c>
      <c r="BN93" s="16">
        <f t="shared" si="288"/>
        <v>11353</v>
      </c>
      <c r="BO93" s="16">
        <f t="shared" si="288"/>
        <v>11353</v>
      </c>
      <c r="BP93" s="16">
        <f t="shared" si="288"/>
        <v>0</v>
      </c>
      <c r="BQ93" s="16">
        <f t="shared" si="288"/>
        <v>8591</v>
      </c>
      <c r="BR93" s="16">
        <f t="shared" si="288"/>
        <v>8591</v>
      </c>
      <c r="BS93" s="16">
        <f t="shared" si="288"/>
        <v>0</v>
      </c>
      <c r="BT93" s="14">
        <v>630</v>
      </c>
      <c r="BU93" s="15" t="s">
        <v>84</v>
      </c>
      <c r="BV93" s="16">
        <f t="shared" ref="BV93:CG93" si="289">SUM(BV92+BV74+BV66+BV53+BV51+BV36+BV28)</f>
        <v>0</v>
      </c>
      <c r="BW93" s="16">
        <f t="shared" si="289"/>
        <v>0</v>
      </c>
      <c r="BX93" s="16">
        <f t="shared" si="289"/>
        <v>0</v>
      </c>
      <c r="BY93" s="16">
        <f t="shared" si="289"/>
        <v>47</v>
      </c>
      <c r="BZ93" s="16">
        <f t="shared" si="289"/>
        <v>47</v>
      </c>
      <c r="CA93" s="16">
        <f t="shared" si="289"/>
        <v>0</v>
      </c>
      <c r="CB93" s="16">
        <f t="shared" si="289"/>
        <v>2250</v>
      </c>
      <c r="CC93" s="16">
        <f t="shared" si="289"/>
        <v>2250</v>
      </c>
      <c r="CD93" s="16">
        <f t="shared" si="289"/>
        <v>0</v>
      </c>
      <c r="CE93" s="16">
        <f t="shared" si="289"/>
        <v>300</v>
      </c>
      <c r="CF93" s="16">
        <f t="shared" si="289"/>
        <v>300</v>
      </c>
      <c r="CG93" s="16">
        <f t="shared" si="289"/>
        <v>0</v>
      </c>
    </row>
    <row r="94" spans="1:85" x14ac:dyDescent="0.25">
      <c r="A94" s="38">
        <v>642006</v>
      </c>
      <c r="B94" s="39" t="s">
        <v>85</v>
      </c>
      <c r="C94" s="40">
        <v>0</v>
      </c>
      <c r="D94" s="40">
        <v>0</v>
      </c>
      <c r="E94" s="10">
        <f>SUM(D94-C94)</f>
        <v>0</v>
      </c>
      <c r="F94" s="40">
        <v>0</v>
      </c>
      <c r="G94" s="40">
        <v>0</v>
      </c>
      <c r="H94" s="10">
        <f>SUM(G94-F94)</f>
        <v>0</v>
      </c>
      <c r="I94" s="320">
        <f t="shared" ref="I94:I98" si="290">SUM(D94+G94)</f>
        <v>0</v>
      </c>
      <c r="J94" s="40"/>
      <c r="K94" s="40"/>
      <c r="L94" s="10">
        <f>SUM(K94-J94)</f>
        <v>0</v>
      </c>
      <c r="M94" s="40"/>
      <c r="N94" s="40"/>
      <c r="O94" s="10">
        <f>SUM(N94-M94)</f>
        <v>0</v>
      </c>
      <c r="P94" s="38">
        <v>642006</v>
      </c>
      <c r="Q94" s="39" t="s">
        <v>85</v>
      </c>
      <c r="R94" s="40"/>
      <c r="S94" s="40"/>
      <c r="T94" s="10">
        <f>SUM(S94-R94)</f>
        <v>0</v>
      </c>
      <c r="U94" s="40"/>
      <c r="V94" s="40"/>
      <c r="W94" s="10">
        <f>SUM(V94-U94)</f>
        <v>0</v>
      </c>
      <c r="X94" s="40"/>
      <c r="Y94" s="40"/>
      <c r="Z94" s="10">
        <f>SUM(Y94-X94)</f>
        <v>0</v>
      </c>
      <c r="AA94" s="40"/>
      <c r="AB94" s="40"/>
      <c r="AC94" s="10">
        <f>SUM(AB94-AA94)</f>
        <v>0</v>
      </c>
      <c r="AD94" s="38">
        <v>642006</v>
      </c>
      <c r="AE94" s="39" t="s">
        <v>85</v>
      </c>
      <c r="AF94" s="40"/>
      <c r="AG94" s="40"/>
      <c r="AH94" s="10">
        <f>SUM(AG94-AF94)</f>
        <v>0</v>
      </c>
      <c r="AI94" s="40"/>
      <c r="AJ94" s="40"/>
      <c r="AK94" s="10">
        <f>SUM(AJ94-AI94)</f>
        <v>0</v>
      </c>
      <c r="AL94" s="40"/>
      <c r="AM94" s="40"/>
      <c r="AN94" s="10">
        <f>SUM(AM94-AL94)</f>
        <v>0</v>
      </c>
      <c r="AO94" s="40"/>
      <c r="AP94" s="40"/>
      <c r="AQ94" s="10">
        <f>SUM(AP94-AO94)</f>
        <v>0</v>
      </c>
      <c r="AR94" s="38">
        <v>642006</v>
      </c>
      <c r="AS94" s="39" t="s">
        <v>85</v>
      </c>
      <c r="AT94" s="40"/>
      <c r="AU94" s="40"/>
      <c r="AV94" s="10">
        <f>SUM(AU94-AT94)</f>
        <v>0</v>
      </c>
      <c r="AW94" s="40"/>
      <c r="AX94" s="40"/>
      <c r="AY94" s="10">
        <f>SUM(AX94-AW94)</f>
        <v>0</v>
      </c>
      <c r="AZ94" s="40"/>
      <c r="BA94" s="40"/>
      <c r="BB94" s="10">
        <f>SUM(BA94-AZ94)</f>
        <v>0</v>
      </c>
      <c r="BC94" s="40"/>
      <c r="BD94" s="40"/>
      <c r="BE94" s="10">
        <f t="shared" ref="BE94:BE98" si="291">SUM(BD94-BC94)</f>
        <v>0</v>
      </c>
      <c r="BF94" s="38">
        <v>642006</v>
      </c>
      <c r="BG94" s="39" t="s">
        <v>85</v>
      </c>
      <c r="BH94" s="40"/>
      <c r="BI94" s="40"/>
      <c r="BJ94" s="10">
        <f>SUM(BI94-BH94)</f>
        <v>0</v>
      </c>
      <c r="BK94" s="40"/>
      <c r="BL94" s="40"/>
      <c r="BM94" s="10">
        <f>SUM(BL94-BK94)</f>
        <v>0</v>
      </c>
      <c r="BN94" s="40"/>
      <c r="BO94" s="40"/>
      <c r="BP94" s="10">
        <f>SUM(BO94-BN94)</f>
        <v>0</v>
      </c>
      <c r="BQ94" s="40"/>
      <c r="BR94" s="40"/>
      <c r="BS94" s="10">
        <f>SUM(BR94-BQ94)</f>
        <v>0</v>
      </c>
      <c r="BT94" s="38">
        <v>642006</v>
      </c>
      <c r="BU94" s="39" t="s">
        <v>85</v>
      </c>
      <c r="BV94" s="40"/>
      <c r="BW94" s="40"/>
      <c r="BX94" s="10">
        <f>SUM(BW95-BV95)</f>
        <v>0</v>
      </c>
      <c r="BY94" s="40"/>
      <c r="BZ94" s="40"/>
      <c r="CA94" s="10">
        <f>SUM(BZ95-BY95)</f>
        <v>0</v>
      </c>
      <c r="CB94" s="40"/>
      <c r="CC94" s="40"/>
      <c r="CD94" s="10">
        <f>SUM(CC95-CB95)</f>
        <v>0</v>
      </c>
      <c r="CE94" s="40"/>
      <c r="CF94" s="40"/>
      <c r="CG94" s="10">
        <f>SUM(CF95-CE95)</f>
        <v>0</v>
      </c>
    </row>
    <row r="95" spans="1:85" x14ac:dyDescent="0.25">
      <c r="A95" s="41">
        <v>642012</v>
      </c>
      <c r="B95" s="42" t="s">
        <v>86</v>
      </c>
      <c r="C95" s="43">
        <v>0</v>
      </c>
      <c r="D95" s="43">
        <v>0</v>
      </c>
      <c r="E95" s="10">
        <f>SUM(D95-C95)</f>
        <v>0</v>
      </c>
      <c r="F95" s="43">
        <v>0</v>
      </c>
      <c r="G95" s="43">
        <v>0</v>
      </c>
      <c r="H95" s="10">
        <f>SUM(G95-F95)</f>
        <v>0</v>
      </c>
      <c r="I95" s="320">
        <f t="shared" si="290"/>
        <v>0</v>
      </c>
      <c r="J95" s="43"/>
      <c r="K95" s="43"/>
      <c r="L95" s="10">
        <f>SUM(K95-J95)</f>
        <v>0</v>
      </c>
      <c r="M95" s="43"/>
      <c r="N95" s="43"/>
      <c r="O95" s="10">
        <f>SUM(N95-M95)</f>
        <v>0</v>
      </c>
      <c r="P95" s="41">
        <v>642012</v>
      </c>
      <c r="Q95" s="42" t="s">
        <v>86</v>
      </c>
      <c r="R95" s="43"/>
      <c r="S95" s="43"/>
      <c r="T95" s="10">
        <f>SUM(S95-R95)</f>
        <v>0</v>
      </c>
      <c r="U95" s="43"/>
      <c r="V95" s="43"/>
      <c r="W95" s="10">
        <f>SUM(V95-U95)</f>
        <v>0</v>
      </c>
      <c r="X95" s="43"/>
      <c r="Y95" s="43"/>
      <c r="Z95" s="10">
        <f>SUM(Y95-X95)</f>
        <v>0</v>
      </c>
      <c r="AA95" s="43"/>
      <c r="AB95" s="43"/>
      <c r="AC95" s="10">
        <f>SUM(AB95-AA95)</f>
        <v>0</v>
      </c>
      <c r="AD95" s="41">
        <v>642012</v>
      </c>
      <c r="AE95" s="42" t="s">
        <v>86</v>
      </c>
      <c r="AF95" s="43"/>
      <c r="AG95" s="43"/>
      <c r="AH95" s="10">
        <f>SUM(AG95-AF95)</f>
        <v>0</v>
      </c>
      <c r="AI95" s="43"/>
      <c r="AJ95" s="43"/>
      <c r="AK95" s="10">
        <f>SUM(AJ95-AI95)</f>
        <v>0</v>
      </c>
      <c r="AL95" s="43"/>
      <c r="AM95" s="43"/>
      <c r="AN95" s="10">
        <f>SUM(AM95-AL95)</f>
        <v>0</v>
      </c>
      <c r="AO95" s="43"/>
      <c r="AP95" s="43"/>
      <c r="AQ95" s="10">
        <f>SUM(AP95-AO95)</f>
        <v>0</v>
      </c>
      <c r="AR95" s="41">
        <v>642012</v>
      </c>
      <c r="AS95" s="42" t="s">
        <v>86</v>
      </c>
      <c r="AT95" s="43"/>
      <c r="AU95" s="43"/>
      <c r="AV95" s="10">
        <f>SUM(AU95-AT95)</f>
        <v>0</v>
      </c>
      <c r="AW95" s="43"/>
      <c r="AX95" s="43"/>
      <c r="AY95" s="10">
        <f>SUM(AX95-AW95)</f>
        <v>0</v>
      </c>
      <c r="AZ95" s="43"/>
      <c r="BA95" s="43"/>
      <c r="BB95" s="10">
        <f>SUM(BA95-AZ95)</f>
        <v>0</v>
      </c>
      <c r="BC95" s="43"/>
      <c r="BD95" s="43"/>
      <c r="BE95" s="10">
        <f>SUM(BD95-BC95)</f>
        <v>0</v>
      </c>
      <c r="BF95" s="41">
        <v>642012</v>
      </c>
      <c r="BG95" s="42" t="s">
        <v>86</v>
      </c>
      <c r="BH95" s="43"/>
      <c r="BI95" s="43"/>
      <c r="BJ95" s="10">
        <f>SUM(BI95-BH95)</f>
        <v>0</v>
      </c>
      <c r="BK95" s="43"/>
      <c r="BL95" s="43"/>
      <c r="BM95" s="10">
        <f>SUM(BL95-BK95)</f>
        <v>0</v>
      </c>
      <c r="BN95" s="43"/>
      <c r="BO95" s="43"/>
      <c r="BP95" s="10">
        <f>SUM(BO95-BN95)</f>
        <v>0</v>
      </c>
      <c r="BQ95" s="43"/>
      <c r="BR95" s="43"/>
      <c r="BS95" s="10">
        <f>SUM(BR95-BQ95)</f>
        <v>0</v>
      </c>
      <c r="BT95" s="41">
        <v>642012</v>
      </c>
      <c r="BU95" s="42" t="s">
        <v>86</v>
      </c>
      <c r="BV95" s="43"/>
      <c r="BW95" s="43"/>
      <c r="BX95" s="10">
        <f>SUM(BW96-BV96)</f>
        <v>0</v>
      </c>
      <c r="BY95" s="43"/>
      <c r="BZ95" s="43"/>
      <c r="CA95" s="10">
        <f>SUM(BZ96-BY96)</f>
        <v>0</v>
      </c>
      <c r="CB95" s="43"/>
      <c r="CC95" s="43"/>
      <c r="CD95" s="10">
        <f>SUM(CC96-CB96)</f>
        <v>0</v>
      </c>
      <c r="CE95" s="43"/>
      <c r="CF95" s="43"/>
      <c r="CG95" s="10">
        <f>SUM(CF96-CE96)</f>
        <v>0</v>
      </c>
    </row>
    <row r="96" spans="1:85" x14ac:dyDescent="0.25">
      <c r="A96" s="5">
        <v>642013</v>
      </c>
      <c r="B96" s="6" t="s">
        <v>87</v>
      </c>
      <c r="C96" s="28">
        <v>0</v>
      </c>
      <c r="D96" s="28">
        <v>0</v>
      </c>
      <c r="E96" s="10">
        <f>SUM(D96-C96)</f>
        <v>0</v>
      </c>
      <c r="F96" s="28">
        <v>0</v>
      </c>
      <c r="G96" s="28">
        <v>0</v>
      </c>
      <c r="H96" s="10">
        <f>SUM(G96-F96)</f>
        <v>0</v>
      </c>
      <c r="I96" s="320">
        <f t="shared" si="290"/>
        <v>0</v>
      </c>
      <c r="J96" s="28"/>
      <c r="K96" s="28"/>
      <c r="L96" s="10">
        <f>SUM(K96-J96)</f>
        <v>0</v>
      </c>
      <c r="M96" s="28"/>
      <c r="N96" s="28"/>
      <c r="O96" s="10">
        <f>SUM(N96-M96)</f>
        <v>0</v>
      </c>
      <c r="P96" s="5">
        <v>642013</v>
      </c>
      <c r="Q96" s="6" t="s">
        <v>87</v>
      </c>
      <c r="R96" s="28"/>
      <c r="S96" s="28"/>
      <c r="T96" s="10">
        <f>SUM(S96-R96)</f>
        <v>0</v>
      </c>
      <c r="U96" s="28"/>
      <c r="V96" s="28"/>
      <c r="W96" s="10">
        <f>SUM(V96-U96)</f>
        <v>0</v>
      </c>
      <c r="X96" s="28"/>
      <c r="Y96" s="28"/>
      <c r="Z96" s="10">
        <f>SUM(Y96-X96)</f>
        <v>0</v>
      </c>
      <c r="AA96" s="28"/>
      <c r="AB96" s="28"/>
      <c r="AC96" s="10">
        <f>SUM(AB96-AA96)</f>
        <v>0</v>
      </c>
      <c r="AD96" s="5">
        <v>642013</v>
      </c>
      <c r="AE96" s="6" t="s">
        <v>87</v>
      </c>
      <c r="AF96" s="28"/>
      <c r="AG96" s="28"/>
      <c r="AH96" s="10">
        <f>SUM(AG96-AF96)</f>
        <v>0</v>
      </c>
      <c r="AI96" s="28"/>
      <c r="AJ96" s="28"/>
      <c r="AK96" s="10">
        <f>SUM(AJ96-AI96)</f>
        <v>0</v>
      </c>
      <c r="AL96" s="28"/>
      <c r="AM96" s="28"/>
      <c r="AN96" s="10">
        <f>SUM(AM96-AL96)</f>
        <v>0</v>
      </c>
      <c r="AO96" s="28"/>
      <c r="AP96" s="28"/>
      <c r="AQ96" s="10">
        <f>SUM(AP96-AO96)</f>
        <v>0</v>
      </c>
      <c r="AR96" s="5">
        <v>642013</v>
      </c>
      <c r="AS96" s="6" t="s">
        <v>87</v>
      </c>
      <c r="AT96" s="28"/>
      <c r="AU96" s="28"/>
      <c r="AV96" s="10">
        <f>SUM(AU96-AT96)</f>
        <v>0</v>
      </c>
      <c r="AW96" s="28">
        <v>2100</v>
      </c>
      <c r="AX96" s="28">
        <v>0</v>
      </c>
      <c r="AY96" s="10">
        <f>SUM(AX96-AW96)</f>
        <v>-2100</v>
      </c>
      <c r="AZ96" s="28"/>
      <c r="BA96" s="28"/>
      <c r="BB96" s="10">
        <f>SUM(BA96-AZ96)</f>
        <v>0</v>
      </c>
      <c r="BC96" s="28"/>
      <c r="BD96" s="28"/>
      <c r="BE96" s="10">
        <f t="shared" si="291"/>
        <v>0</v>
      </c>
      <c r="BF96" s="5">
        <v>642013</v>
      </c>
      <c r="BG96" s="6" t="s">
        <v>87</v>
      </c>
      <c r="BH96" s="28"/>
      <c r="BI96" s="28"/>
      <c r="BJ96" s="10">
        <f>SUM(BI96-BH96)</f>
        <v>0</v>
      </c>
      <c r="BK96" s="28"/>
      <c r="BL96" s="28"/>
      <c r="BM96" s="10">
        <f>SUM(BL96-BK96)</f>
        <v>0</v>
      </c>
      <c r="BN96" s="28"/>
      <c r="BO96" s="28"/>
      <c r="BP96" s="10">
        <f>SUM(BO96-BN96)</f>
        <v>0</v>
      </c>
      <c r="BQ96" s="28"/>
      <c r="BR96" s="28"/>
      <c r="BS96" s="10">
        <f>SUM(BR96-BQ96)</f>
        <v>0</v>
      </c>
      <c r="BT96" s="5">
        <v>642013</v>
      </c>
      <c r="BU96" s="6" t="s">
        <v>87</v>
      </c>
      <c r="BV96" s="28"/>
      <c r="BW96" s="28"/>
      <c r="BX96" s="10">
        <f>SUM(BW97-BV97)</f>
        <v>0</v>
      </c>
      <c r="BY96" s="28"/>
      <c r="BZ96" s="28"/>
      <c r="CA96" s="10">
        <f>SUM(BZ97-BY97)</f>
        <v>0</v>
      </c>
      <c r="CB96" s="28"/>
      <c r="CC96" s="28"/>
      <c r="CD96" s="10">
        <f>SUM(CC97-CB97)</f>
        <v>0</v>
      </c>
      <c r="CE96" s="28"/>
      <c r="CF96" s="28"/>
      <c r="CG96" s="10">
        <f>SUM(CF97-CE97)</f>
        <v>0</v>
      </c>
    </row>
    <row r="97" spans="1:86" x14ac:dyDescent="0.25">
      <c r="A97" s="5">
        <v>642014</v>
      </c>
      <c r="B97" s="6" t="s">
        <v>88</v>
      </c>
      <c r="C97" s="10">
        <v>0</v>
      </c>
      <c r="D97" s="10">
        <v>0</v>
      </c>
      <c r="E97" s="10">
        <f>SUM(D97-C97)</f>
        <v>0</v>
      </c>
      <c r="F97" s="10">
        <v>0</v>
      </c>
      <c r="G97" s="10">
        <v>0</v>
      </c>
      <c r="H97" s="10">
        <f>SUM(G97-F97)</f>
        <v>0</v>
      </c>
      <c r="I97" s="320">
        <f t="shared" si="290"/>
        <v>0</v>
      </c>
      <c r="J97" s="10"/>
      <c r="K97" s="10"/>
      <c r="L97" s="10">
        <f>SUM(K97-J97)</f>
        <v>0</v>
      </c>
      <c r="M97" s="10"/>
      <c r="N97" s="10"/>
      <c r="O97" s="10">
        <f>SUM(N97-M97)</f>
        <v>0</v>
      </c>
      <c r="P97" s="5">
        <v>642014</v>
      </c>
      <c r="Q97" s="6" t="s">
        <v>88</v>
      </c>
      <c r="R97" s="10"/>
      <c r="S97" s="10"/>
      <c r="T97" s="10">
        <f>SUM(S97-R97)</f>
        <v>0</v>
      </c>
      <c r="U97" s="10"/>
      <c r="V97" s="10"/>
      <c r="W97" s="10">
        <f>SUM(V97-U97)</f>
        <v>0</v>
      </c>
      <c r="X97" s="10"/>
      <c r="Y97" s="10"/>
      <c r="Z97" s="10">
        <f>SUM(Y97-X97)</f>
        <v>0</v>
      </c>
      <c r="AA97" s="10"/>
      <c r="AB97" s="10"/>
      <c r="AC97" s="10">
        <f>SUM(AB97-AA97)</f>
        <v>0</v>
      </c>
      <c r="AD97" s="5">
        <v>642014</v>
      </c>
      <c r="AE97" s="6" t="s">
        <v>88</v>
      </c>
      <c r="AF97" s="10"/>
      <c r="AG97" s="10"/>
      <c r="AH97" s="10">
        <f>SUM(AG97-AF97)</f>
        <v>0</v>
      </c>
      <c r="AI97" s="10">
        <v>3600</v>
      </c>
      <c r="AJ97" s="10">
        <v>3555</v>
      </c>
      <c r="AK97" s="10">
        <f>SUM(AJ97-AI97)</f>
        <v>-45</v>
      </c>
      <c r="AL97" s="10"/>
      <c r="AM97" s="10"/>
      <c r="AN97" s="10">
        <f>SUM(AM97-AL97)</f>
        <v>0</v>
      </c>
      <c r="AO97" s="10"/>
      <c r="AP97" s="10"/>
      <c r="AQ97" s="10">
        <f>SUM(AP97-AO97)</f>
        <v>0</v>
      </c>
      <c r="AR97" s="5">
        <v>642014</v>
      </c>
      <c r="AS97" s="6" t="s">
        <v>88</v>
      </c>
      <c r="AT97" s="10">
        <v>4475</v>
      </c>
      <c r="AU97" s="10">
        <v>4475</v>
      </c>
      <c r="AV97" s="10">
        <f>SUM(AU97-AT97)</f>
        <v>0</v>
      </c>
      <c r="AW97" s="10"/>
      <c r="AX97" s="10"/>
      <c r="AY97" s="10">
        <f>SUM(AX97-AW97)</f>
        <v>0</v>
      </c>
      <c r="AZ97" s="10"/>
      <c r="BA97" s="10"/>
      <c r="BB97" s="10">
        <f>SUM(BA97-AZ97)</f>
        <v>0</v>
      </c>
      <c r="BC97" s="10"/>
      <c r="BD97" s="10"/>
      <c r="BE97" s="10">
        <f>SUM(BD97-BC97)</f>
        <v>0</v>
      </c>
      <c r="BF97" s="5">
        <v>642014</v>
      </c>
      <c r="BG97" s="6" t="s">
        <v>88</v>
      </c>
      <c r="BH97" s="10"/>
      <c r="BI97" s="10"/>
      <c r="BJ97" s="10">
        <f>SUM(BI97-BH97)</f>
        <v>0</v>
      </c>
      <c r="BK97" s="10"/>
      <c r="BL97" s="10"/>
      <c r="BM97" s="10">
        <f>SUM(BL97-BK97)</f>
        <v>0</v>
      </c>
      <c r="BN97" s="10"/>
      <c r="BO97" s="10"/>
      <c r="BP97" s="10">
        <f>SUM(BO97-BN97)</f>
        <v>0</v>
      </c>
      <c r="BQ97" s="10"/>
      <c r="BR97" s="10"/>
      <c r="BS97" s="10">
        <f>SUM(BR97-BQ97)</f>
        <v>0</v>
      </c>
      <c r="BT97" s="5">
        <v>642014</v>
      </c>
      <c r="BU97" s="6" t="s">
        <v>88</v>
      </c>
      <c r="BV97" s="10"/>
      <c r="BW97" s="10"/>
      <c r="BX97" s="10">
        <f>SUM(BW98-BV98)</f>
        <v>0</v>
      </c>
      <c r="BY97" s="10"/>
      <c r="BZ97" s="10"/>
      <c r="CA97" s="10">
        <f>SUM(BZ98-BY98)</f>
        <v>0</v>
      </c>
      <c r="CB97" s="10"/>
      <c r="CC97" s="10"/>
      <c r="CD97" s="10">
        <f>SUM(CC98-CB98)</f>
        <v>0</v>
      </c>
      <c r="CE97" s="10"/>
      <c r="CF97" s="10"/>
      <c r="CG97" s="10">
        <f>SUM(CF98-CE98)</f>
        <v>0</v>
      </c>
    </row>
    <row r="98" spans="1:86" ht="15.75" thickBot="1" x14ac:dyDescent="0.3">
      <c r="A98" s="8">
        <v>642015</v>
      </c>
      <c r="B98" s="9" t="s">
        <v>89</v>
      </c>
      <c r="C98" s="10">
        <v>150</v>
      </c>
      <c r="D98" s="10">
        <v>0</v>
      </c>
      <c r="E98" s="10">
        <f>SUM(D98-C98)</f>
        <v>-150</v>
      </c>
      <c r="F98" s="10">
        <v>300</v>
      </c>
      <c r="G98" s="10">
        <v>36</v>
      </c>
      <c r="H98" s="10">
        <f>SUM(G98-F98)</f>
        <v>-264</v>
      </c>
      <c r="I98" s="320">
        <f t="shared" si="290"/>
        <v>36</v>
      </c>
      <c r="J98" s="10"/>
      <c r="K98" s="10"/>
      <c r="L98" s="10">
        <f>SUM(K98-J98)</f>
        <v>0</v>
      </c>
      <c r="M98" s="10"/>
      <c r="N98" s="10"/>
      <c r="O98" s="10">
        <f>SUM(N98-M98)</f>
        <v>0</v>
      </c>
      <c r="P98" s="8">
        <v>642015</v>
      </c>
      <c r="Q98" s="9" t="s">
        <v>89</v>
      </c>
      <c r="R98" s="10"/>
      <c r="S98" s="10"/>
      <c r="T98" s="10">
        <f>SUM(S98-R98)</f>
        <v>0</v>
      </c>
      <c r="U98" s="10"/>
      <c r="V98" s="10"/>
      <c r="W98" s="10">
        <f>SUM(V98-U98)</f>
        <v>0</v>
      </c>
      <c r="X98" s="10"/>
      <c r="Y98" s="10"/>
      <c r="Z98" s="10">
        <f>SUM(Y98-X98)</f>
        <v>0</v>
      </c>
      <c r="AA98" s="10"/>
      <c r="AB98" s="10"/>
      <c r="AC98" s="10">
        <f>SUM(AB98-AA98)</f>
        <v>0</v>
      </c>
      <c r="AD98" s="8">
        <v>642015</v>
      </c>
      <c r="AE98" s="9" t="s">
        <v>89</v>
      </c>
      <c r="AF98" s="10"/>
      <c r="AG98" s="10"/>
      <c r="AH98" s="10">
        <f>SUM(AG98-AF98)</f>
        <v>0</v>
      </c>
      <c r="AI98" s="10"/>
      <c r="AJ98" s="10"/>
      <c r="AK98" s="10">
        <f>SUM(AJ98-AI98)</f>
        <v>0</v>
      </c>
      <c r="AL98" s="10"/>
      <c r="AM98" s="10"/>
      <c r="AN98" s="10">
        <f>SUM(AM98-AL98)</f>
        <v>0</v>
      </c>
      <c r="AO98" s="10"/>
      <c r="AP98" s="10"/>
      <c r="AQ98" s="10">
        <f>SUM(AP98-AO98)</f>
        <v>0</v>
      </c>
      <c r="AR98" s="8">
        <v>642015</v>
      </c>
      <c r="AS98" s="9" t="s">
        <v>89</v>
      </c>
      <c r="AT98" s="10"/>
      <c r="AU98" s="10"/>
      <c r="AV98" s="10">
        <f>SUM(AU98-AT98)</f>
        <v>0</v>
      </c>
      <c r="AW98" s="10">
        <v>50</v>
      </c>
      <c r="AX98" s="10">
        <v>0</v>
      </c>
      <c r="AY98" s="10">
        <f>SUM(AX98-AW98)</f>
        <v>-50</v>
      </c>
      <c r="AZ98" s="10"/>
      <c r="BA98" s="10"/>
      <c r="BB98" s="10">
        <f>SUM(BA98-AZ98)</f>
        <v>0</v>
      </c>
      <c r="BC98" s="10">
        <v>100</v>
      </c>
      <c r="BD98" s="10">
        <v>0</v>
      </c>
      <c r="BE98" s="10">
        <f t="shared" si="291"/>
        <v>-100</v>
      </c>
      <c r="BF98" s="8">
        <v>642015</v>
      </c>
      <c r="BG98" s="9" t="s">
        <v>89</v>
      </c>
      <c r="BH98" s="10"/>
      <c r="BI98" s="10"/>
      <c r="BJ98" s="10">
        <f>SUM(BI98-BH98)</f>
        <v>0</v>
      </c>
      <c r="BK98" s="10"/>
      <c r="BL98" s="10"/>
      <c r="BM98" s="10">
        <f>SUM(BL98-BK98)</f>
        <v>0</v>
      </c>
      <c r="BN98" s="10"/>
      <c r="BO98" s="10"/>
      <c r="BP98" s="10">
        <f>SUM(BO98-BN98)</f>
        <v>0</v>
      </c>
      <c r="BQ98" s="10"/>
      <c r="BR98" s="10"/>
      <c r="BS98" s="10">
        <f>SUM(BR98-BQ98)</f>
        <v>0</v>
      </c>
      <c r="BT98" s="8">
        <v>642015</v>
      </c>
      <c r="BU98" s="9" t="s">
        <v>89</v>
      </c>
      <c r="BV98" s="10"/>
      <c r="BW98" s="10"/>
      <c r="BX98" s="10">
        <f>SUM(BW99-BV99)</f>
        <v>0</v>
      </c>
      <c r="BY98" s="10"/>
      <c r="BZ98" s="10"/>
      <c r="CA98" s="10">
        <f>SUM(BZ99-BY99)</f>
        <v>0</v>
      </c>
      <c r="CB98" s="10"/>
      <c r="CC98" s="10"/>
      <c r="CD98" s="10">
        <f>SUM(CC99-CB99)</f>
        <v>0</v>
      </c>
      <c r="CE98" s="10"/>
      <c r="CF98" s="10"/>
      <c r="CG98" s="10">
        <f>SUM(CF99-CE99)</f>
        <v>0</v>
      </c>
    </row>
    <row r="99" spans="1:86" ht="15.75" thickBot="1" x14ac:dyDescent="0.3">
      <c r="A99" s="14">
        <v>640</v>
      </c>
      <c r="B99" s="15" t="s">
        <v>90</v>
      </c>
      <c r="C99" s="16">
        <f>SUM(C94:C98)</f>
        <v>150</v>
      </c>
      <c r="D99" s="16">
        <f>SUM(D94:D98)</f>
        <v>0</v>
      </c>
      <c r="E99" s="16">
        <f t="shared" ref="E99:AX99" si="292">SUM(E94:E98)</f>
        <v>-150</v>
      </c>
      <c r="F99" s="16">
        <f>SUM(F94:F98)</f>
        <v>300</v>
      </c>
      <c r="G99" s="16">
        <f t="shared" si="292"/>
        <v>36</v>
      </c>
      <c r="H99" s="16">
        <f t="shared" si="292"/>
        <v>-264</v>
      </c>
      <c r="I99" s="16">
        <f t="shared" si="292"/>
        <v>36</v>
      </c>
      <c r="J99" s="16">
        <f t="shared" si="292"/>
        <v>0</v>
      </c>
      <c r="K99" s="16">
        <f t="shared" si="292"/>
        <v>0</v>
      </c>
      <c r="L99" s="16">
        <f t="shared" si="292"/>
        <v>0</v>
      </c>
      <c r="M99" s="16">
        <f t="shared" si="292"/>
        <v>0</v>
      </c>
      <c r="N99" s="16">
        <f t="shared" si="292"/>
        <v>0</v>
      </c>
      <c r="O99" s="16">
        <f t="shared" si="292"/>
        <v>0</v>
      </c>
      <c r="P99" s="14">
        <v>640</v>
      </c>
      <c r="Q99" s="15" t="s">
        <v>90</v>
      </c>
      <c r="R99" s="16">
        <f t="shared" ref="R99:AK99" si="293">SUM(R94:R98)</f>
        <v>0</v>
      </c>
      <c r="S99" s="16">
        <f t="shared" si="293"/>
        <v>0</v>
      </c>
      <c r="T99" s="16">
        <f t="shared" si="293"/>
        <v>0</v>
      </c>
      <c r="U99" s="16">
        <f t="shared" si="293"/>
        <v>0</v>
      </c>
      <c r="V99" s="16">
        <f t="shared" si="293"/>
        <v>0</v>
      </c>
      <c r="W99" s="16">
        <f t="shared" si="293"/>
        <v>0</v>
      </c>
      <c r="X99" s="16">
        <f t="shared" si="293"/>
        <v>0</v>
      </c>
      <c r="Y99" s="16">
        <f t="shared" si="293"/>
        <v>0</v>
      </c>
      <c r="Z99" s="16">
        <f t="shared" si="293"/>
        <v>0</v>
      </c>
      <c r="AA99" s="16">
        <f t="shared" si="293"/>
        <v>0</v>
      </c>
      <c r="AB99" s="16">
        <f t="shared" si="293"/>
        <v>0</v>
      </c>
      <c r="AC99" s="16">
        <f t="shared" si="293"/>
        <v>0</v>
      </c>
      <c r="AD99" s="14">
        <v>640</v>
      </c>
      <c r="AE99" s="15" t="s">
        <v>90</v>
      </c>
      <c r="AF99" s="16">
        <f t="shared" si="293"/>
        <v>0</v>
      </c>
      <c r="AG99" s="16">
        <f t="shared" si="293"/>
        <v>0</v>
      </c>
      <c r="AH99" s="16">
        <f t="shared" si="293"/>
        <v>0</v>
      </c>
      <c r="AI99" s="16">
        <f t="shared" si="293"/>
        <v>3600</v>
      </c>
      <c r="AJ99" s="16">
        <f t="shared" si="293"/>
        <v>3555</v>
      </c>
      <c r="AK99" s="16">
        <f t="shared" si="293"/>
        <v>-45</v>
      </c>
      <c r="AL99" s="16">
        <f t="shared" si="292"/>
        <v>0</v>
      </c>
      <c r="AM99" s="16">
        <f t="shared" si="292"/>
        <v>0</v>
      </c>
      <c r="AN99" s="16">
        <f t="shared" si="292"/>
        <v>0</v>
      </c>
      <c r="AO99" s="16">
        <f t="shared" si="292"/>
        <v>0</v>
      </c>
      <c r="AP99" s="16">
        <f t="shared" si="292"/>
        <v>0</v>
      </c>
      <c r="AQ99" s="16">
        <f t="shared" si="292"/>
        <v>0</v>
      </c>
      <c r="AR99" s="14">
        <v>640</v>
      </c>
      <c r="AS99" s="15" t="s">
        <v>90</v>
      </c>
      <c r="AT99" s="16">
        <f t="shared" si="292"/>
        <v>4475</v>
      </c>
      <c r="AU99" s="16">
        <f t="shared" si="292"/>
        <v>4475</v>
      </c>
      <c r="AV99" s="16">
        <f t="shared" si="292"/>
        <v>0</v>
      </c>
      <c r="AW99" s="16">
        <f t="shared" si="292"/>
        <v>2150</v>
      </c>
      <c r="AX99" s="16">
        <f t="shared" si="292"/>
        <v>0</v>
      </c>
      <c r="AY99" s="16">
        <f>SUM(AY94:AY98)</f>
        <v>-2150</v>
      </c>
      <c r="AZ99" s="16">
        <f t="shared" ref="AZ99:BA99" si="294">SUM(AZ94:AZ98)</f>
        <v>0</v>
      </c>
      <c r="BA99" s="16">
        <f t="shared" si="294"/>
        <v>0</v>
      </c>
      <c r="BB99" s="16">
        <f>SUM(BB94:BB98)</f>
        <v>0</v>
      </c>
      <c r="BC99" s="16">
        <f t="shared" ref="BC99:BD99" si="295">SUM(BC94:BC98)</f>
        <v>100</v>
      </c>
      <c r="BD99" s="16">
        <f t="shared" si="295"/>
        <v>0</v>
      </c>
      <c r="BE99" s="16">
        <f>SUM(BE94:BE98)</f>
        <v>-100</v>
      </c>
      <c r="BF99" s="14">
        <v>640</v>
      </c>
      <c r="BG99" s="15" t="s">
        <v>90</v>
      </c>
      <c r="BH99" s="16">
        <f t="shared" ref="BH99:BI99" si="296">SUM(BH94:BH98)</f>
        <v>0</v>
      </c>
      <c r="BI99" s="16">
        <f t="shared" si="296"/>
        <v>0</v>
      </c>
      <c r="BJ99" s="16">
        <f>SUM(BJ94:BJ98)</f>
        <v>0</v>
      </c>
      <c r="BK99" s="16">
        <f t="shared" ref="BK99:BO99" si="297">SUM(BK94:BK98)</f>
        <v>0</v>
      </c>
      <c r="BL99" s="16">
        <f t="shared" si="297"/>
        <v>0</v>
      </c>
      <c r="BM99" s="16">
        <f t="shared" si="297"/>
        <v>0</v>
      </c>
      <c r="BN99" s="16">
        <f t="shared" si="297"/>
        <v>0</v>
      </c>
      <c r="BO99" s="16">
        <f t="shared" si="297"/>
        <v>0</v>
      </c>
      <c r="BP99" s="16">
        <f>SUM(BP94:BP98)</f>
        <v>0</v>
      </c>
      <c r="BQ99" s="16">
        <f t="shared" ref="BQ99:BR99" si="298">SUM(BQ94:BQ98)</f>
        <v>0</v>
      </c>
      <c r="BR99" s="16">
        <f t="shared" si="298"/>
        <v>0</v>
      </c>
      <c r="BS99" s="16">
        <f>SUM(BS94:BS98)</f>
        <v>0</v>
      </c>
      <c r="BT99" s="14">
        <v>640</v>
      </c>
      <c r="BU99" s="15" t="s">
        <v>90</v>
      </c>
      <c r="BV99" s="16">
        <f t="shared" ref="BV99:BW99" si="299">SUM(BV94:BV98)</f>
        <v>0</v>
      </c>
      <c r="BW99" s="16">
        <f t="shared" si="299"/>
        <v>0</v>
      </c>
      <c r="BX99" s="16">
        <f>SUM(BX94:BX98)</f>
        <v>0</v>
      </c>
      <c r="BY99" s="16">
        <f t="shared" ref="BY99:BZ99" si="300">SUM(BY94:BY98)</f>
        <v>0</v>
      </c>
      <c r="BZ99" s="16">
        <f t="shared" si="300"/>
        <v>0</v>
      </c>
      <c r="CA99" s="16">
        <f>SUM(CA94:CA98)</f>
        <v>0</v>
      </c>
      <c r="CB99" s="16">
        <f t="shared" ref="CB99:CC99" si="301">SUM(CB94:CB98)</f>
        <v>0</v>
      </c>
      <c r="CC99" s="16">
        <f t="shared" si="301"/>
        <v>0</v>
      </c>
      <c r="CD99" s="16">
        <f>SUM(CD94:CD98)</f>
        <v>0</v>
      </c>
      <c r="CE99" s="16">
        <f t="shared" ref="CE99:CF99" si="302">SUM(CE94:CE98)</f>
        <v>0</v>
      </c>
      <c r="CF99" s="16">
        <f t="shared" si="302"/>
        <v>0</v>
      </c>
      <c r="CG99" s="16">
        <f>SUM(CG94:CG98)</f>
        <v>0</v>
      </c>
    </row>
    <row r="100" spans="1:86" ht="15.75" thickBot="1" x14ac:dyDescent="0.3">
      <c r="A100" s="17" t="s">
        <v>91</v>
      </c>
      <c r="B100" s="18" t="s">
        <v>92</v>
      </c>
      <c r="C100" s="19">
        <f>SUM(C93+C99)</f>
        <v>35838</v>
      </c>
      <c r="D100" s="19">
        <f>SUM(D93+D99)</f>
        <v>25016</v>
      </c>
      <c r="E100" s="19">
        <f t="shared" ref="E100:AX100" si="303">SUM(E93+E99)</f>
        <v>-10822</v>
      </c>
      <c r="F100" s="19">
        <f>SUM(F93+F99)</f>
        <v>52890</v>
      </c>
      <c r="G100" s="19">
        <f t="shared" si="303"/>
        <v>43073</v>
      </c>
      <c r="H100" s="19">
        <f t="shared" si="303"/>
        <v>-9817</v>
      </c>
      <c r="I100" s="19">
        <f t="shared" si="303"/>
        <v>68089</v>
      </c>
      <c r="J100" s="19">
        <f t="shared" si="303"/>
        <v>0</v>
      </c>
      <c r="K100" s="19">
        <f t="shared" si="303"/>
        <v>55</v>
      </c>
      <c r="L100" s="19">
        <f t="shared" si="303"/>
        <v>55</v>
      </c>
      <c r="M100" s="19">
        <f t="shared" si="303"/>
        <v>0</v>
      </c>
      <c r="N100" s="19">
        <f t="shared" si="303"/>
        <v>75</v>
      </c>
      <c r="O100" s="19">
        <f t="shared" si="303"/>
        <v>75</v>
      </c>
      <c r="P100" s="17" t="s">
        <v>91</v>
      </c>
      <c r="Q100" s="18" t="s">
        <v>92</v>
      </c>
      <c r="R100" s="19">
        <f t="shared" si="303"/>
        <v>965</v>
      </c>
      <c r="S100" s="19">
        <f t="shared" si="303"/>
        <v>965</v>
      </c>
      <c r="T100" s="19">
        <f t="shared" si="303"/>
        <v>0</v>
      </c>
      <c r="U100" s="19">
        <f t="shared" si="303"/>
        <v>51</v>
      </c>
      <c r="V100" s="19">
        <f t="shared" si="303"/>
        <v>51</v>
      </c>
      <c r="W100" s="19">
        <f t="shared" si="303"/>
        <v>0</v>
      </c>
      <c r="X100" s="19">
        <f t="shared" si="303"/>
        <v>1124</v>
      </c>
      <c r="Y100" s="19">
        <f t="shared" si="303"/>
        <v>1824</v>
      </c>
      <c r="Z100" s="19">
        <f t="shared" si="303"/>
        <v>700</v>
      </c>
      <c r="AA100" s="19">
        <f t="shared" si="303"/>
        <v>534</v>
      </c>
      <c r="AB100" s="19">
        <f t="shared" si="303"/>
        <v>1224</v>
      </c>
      <c r="AC100" s="19">
        <f t="shared" si="303"/>
        <v>690</v>
      </c>
      <c r="AD100" s="17" t="s">
        <v>91</v>
      </c>
      <c r="AE100" s="18" t="s">
        <v>92</v>
      </c>
      <c r="AF100" s="19">
        <f t="shared" si="303"/>
        <v>0</v>
      </c>
      <c r="AG100" s="19">
        <f t="shared" si="303"/>
        <v>0</v>
      </c>
      <c r="AH100" s="19">
        <f t="shared" si="303"/>
        <v>0</v>
      </c>
      <c r="AI100" s="19">
        <f t="shared" si="303"/>
        <v>3600</v>
      </c>
      <c r="AJ100" s="19">
        <f t="shared" si="303"/>
        <v>3555</v>
      </c>
      <c r="AK100" s="19">
        <f t="shared" si="303"/>
        <v>-45</v>
      </c>
      <c r="AL100" s="19">
        <f t="shared" si="303"/>
        <v>150</v>
      </c>
      <c r="AM100" s="19">
        <f t="shared" si="303"/>
        <v>184</v>
      </c>
      <c r="AN100" s="19">
        <f t="shared" si="303"/>
        <v>34</v>
      </c>
      <c r="AO100" s="19">
        <f t="shared" si="303"/>
        <v>100</v>
      </c>
      <c r="AP100" s="19">
        <f t="shared" si="303"/>
        <v>100</v>
      </c>
      <c r="AQ100" s="19">
        <f t="shared" si="303"/>
        <v>0</v>
      </c>
      <c r="AR100" s="17" t="s">
        <v>91</v>
      </c>
      <c r="AS100" s="18" t="s">
        <v>92</v>
      </c>
      <c r="AT100" s="19">
        <f t="shared" si="303"/>
        <v>4475</v>
      </c>
      <c r="AU100" s="19">
        <f t="shared" si="303"/>
        <v>4475</v>
      </c>
      <c r="AV100" s="19">
        <f t="shared" si="303"/>
        <v>0</v>
      </c>
      <c r="AW100" s="19">
        <f t="shared" si="303"/>
        <v>8450</v>
      </c>
      <c r="AX100" s="19">
        <f t="shared" si="303"/>
        <v>9712</v>
      </c>
      <c r="AY100" s="19">
        <f>SUM(AY93+AY99)</f>
        <v>1262</v>
      </c>
      <c r="AZ100" s="19">
        <f t="shared" ref="AZ100:BA100" si="304">SUM(AZ93+AZ99)</f>
        <v>1600</v>
      </c>
      <c r="BA100" s="19">
        <f t="shared" si="304"/>
        <v>0</v>
      </c>
      <c r="BB100" s="19">
        <f>SUM(BB93+BB99)</f>
        <v>-1600</v>
      </c>
      <c r="BC100" s="19">
        <f t="shared" ref="BC100:BD100" si="305">SUM(BC93+BC99)</f>
        <v>9120</v>
      </c>
      <c r="BD100" s="19">
        <f t="shared" si="305"/>
        <v>12234</v>
      </c>
      <c r="BE100" s="19">
        <f>SUM(BE93+BE99)</f>
        <v>3114</v>
      </c>
      <c r="BF100" s="17" t="s">
        <v>91</v>
      </c>
      <c r="BG100" s="18" t="s">
        <v>92</v>
      </c>
      <c r="BH100" s="19">
        <f t="shared" ref="BH100:BO100" si="306">SUM(BH93+BH99)</f>
        <v>350</v>
      </c>
      <c r="BI100" s="19">
        <f t="shared" si="306"/>
        <v>273</v>
      </c>
      <c r="BJ100" s="19">
        <f>SUM(BJ93+BJ99)</f>
        <v>-77</v>
      </c>
      <c r="BK100" s="19">
        <f t="shared" si="306"/>
        <v>4100</v>
      </c>
      <c r="BL100" s="19">
        <f t="shared" si="306"/>
        <v>1500</v>
      </c>
      <c r="BM100" s="19">
        <f t="shared" si="306"/>
        <v>-2600</v>
      </c>
      <c r="BN100" s="19">
        <f t="shared" si="306"/>
        <v>11353</v>
      </c>
      <c r="BO100" s="19">
        <f t="shared" si="306"/>
        <v>11353</v>
      </c>
      <c r="BP100" s="19">
        <f>SUM(BP93+BP99)</f>
        <v>0</v>
      </c>
      <c r="BQ100" s="19">
        <f t="shared" ref="BQ100:BR100" si="307">SUM(BQ93+BQ99)</f>
        <v>8591</v>
      </c>
      <c r="BR100" s="19">
        <f t="shared" si="307"/>
        <v>8591</v>
      </c>
      <c r="BS100" s="19">
        <f>SUM(BS93+BS99)</f>
        <v>0</v>
      </c>
      <c r="BT100" s="17" t="s">
        <v>91</v>
      </c>
      <c r="BU100" s="18" t="s">
        <v>92</v>
      </c>
      <c r="BV100" s="19">
        <f t="shared" ref="BV100:BW100" si="308">SUM(BV93+BV99)</f>
        <v>0</v>
      </c>
      <c r="BW100" s="19">
        <f t="shared" si="308"/>
        <v>0</v>
      </c>
      <c r="BX100" s="19">
        <f>SUM(BX93+BX99)</f>
        <v>0</v>
      </c>
      <c r="BY100" s="19">
        <f t="shared" ref="BY100:BZ100" si="309">SUM(BY93+BY99)</f>
        <v>47</v>
      </c>
      <c r="BZ100" s="19">
        <f t="shared" si="309"/>
        <v>47</v>
      </c>
      <c r="CA100" s="19">
        <f>SUM(CA93+CA99)</f>
        <v>0</v>
      </c>
      <c r="CB100" s="19">
        <f t="shared" ref="CB100:CC100" si="310">SUM(CB93+CB99)</f>
        <v>2250</v>
      </c>
      <c r="CC100" s="19">
        <f t="shared" si="310"/>
        <v>2250</v>
      </c>
      <c r="CD100" s="19">
        <f>SUM(CD93+CD99)</f>
        <v>0</v>
      </c>
      <c r="CE100" s="19">
        <f t="shared" ref="CE100:CF100" si="311">SUM(CE93+CE99)</f>
        <v>300</v>
      </c>
      <c r="CF100" s="19">
        <f t="shared" si="311"/>
        <v>300</v>
      </c>
      <c r="CG100" s="19">
        <f>SUM(CG93+CG99)</f>
        <v>0</v>
      </c>
    </row>
    <row r="101" spans="1:86" ht="15.75" thickBot="1" x14ac:dyDescent="0.3">
      <c r="A101" s="44">
        <v>600</v>
      </c>
      <c r="B101" s="45" t="s">
        <v>93</v>
      </c>
      <c r="C101" s="46">
        <f t="shared" ref="C101" si="312">SUM(C100+C25)</f>
        <v>159579</v>
      </c>
      <c r="D101" s="46">
        <f t="shared" ref="D101:AX101" si="313">SUM(D100+D25)</f>
        <v>105090</v>
      </c>
      <c r="E101" s="46">
        <f t="shared" si="313"/>
        <v>-54489</v>
      </c>
      <c r="F101" s="46">
        <f t="shared" si="313"/>
        <v>278162</v>
      </c>
      <c r="G101" s="46">
        <f t="shared" si="313"/>
        <v>244592</v>
      </c>
      <c r="H101" s="46">
        <f t="shared" si="313"/>
        <v>-33570</v>
      </c>
      <c r="I101" s="46">
        <f t="shared" si="313"/>
        <v>349682</v>
      </c>
      <c r="J101" s="46">
        <f t="shared" si="313"/>
        <v>0</v>
      </c>
      <c r="K101" s="46">
        <f t="shared" si="313"/>
        <v>55</v>
      </c>
      <c r="L101" s="46">
        <f t="shared" si="313"/>
        <v>55</v>
      </c>
      <c r="M101" s="46">
        <f t="shared" si="313"/>
        <v>0</v>
      </c>
      <c r="N101" s="46">
        <f t="shared" si="313"/>
        <v>75</v>
      </c>
      <c r="O101" s="46">
        <f t="shared" si="313"/>
        <v>75</v>
      </c>
      <c r="P101" s="44">
        <v>600</v>
      </c>
      <c r="Q101" s="45" t="s">
        <v>93</v>
      </c>
      <c r="R101" s="46">
        <f t="shared" si="313"/>
        <v>965</v>
      </c>
      <c r="S101" s="46">
        <f t="shared" si="313"/>
        <v>965</v>
      </c>
      <c r="T101" s="46">
        <f t="shared" si="313"/>
        <v>0</v>
      </c>
      <c r="U101" s="46">
        <f t="shared" si="313"/>
        <v>51</v>
      </c>
      <c r="V101" s="46">
        <f t="shared" si="313"/>
        <v>51</v>
      </c>
      <c r="W101" s="46">
        <f t="shared" si="313"/>
        <v>0</v>
      </c>
      <c r="X101" s="46">
        <f t="shared" si="313"/>
        <v>1124</v>
      </c>
      <c r="Y101" s="46">
        <f t="shared" si="313"/>
        <v>1824</v>
      </c>
      <c r="Z101" s="46">
        <f t="shared" si="313"/>
        <v>700</v>
      </c>
      <c r="AA101" s="46">
        <f t="shared" si="313"/>
        <v>534</v>
      </c>
      <c r="AB101" s="46">
        <f t="shared" si="313"/>
        <v>1224</v>
      </c>
      <c r="AC101" s="46">
        <f t="shared" si="313"/>
        <v>690</v>
      </c>
      <c r="AD101" s="44">
        <v>600</v>
      </c>
      <c r="AE101" s="45" t="s">
        <v>93</v>
      </c>
      <c r="AF101" s="46">
        <f t="shared" si="313"/>
        <v>274</v>
      </c>
      <c r="AG101" s="46">
        <f t="shared" si="313"/>
        <v>351</v>
      </c>
      <c r="AH101" s="46">
        <f t="shared" si="313"/>
        <v>77</v>
      </c>
      <c r="AI101" s="46">
        <f t="shared" si="313"/>
        <v>3600</v>
      </c>
      <c r="AJ101" s="46">
        <f t="shared" si="313"/>
        <v>3555</v>
      </c>
      <c r="AK101" s="46">
        <f t="shared" si="313"/>
        <v>-45</v>
      </c>
      <c r="AL101" s="46">
        <f t="shared" si="313"/>
        <v>4454</v>
      </c>
      <c r="AM101" s="46">
        <f t="shared" si="313"/>
        <v>4454</v>
      </c>
      <c r="AN101" s="46">
        <f t="shared" si="313"/>
        <v>0</v>
      </c>
      <c r="AO101" s="46">
        <f t="shared" si="313"/>
        <v>100</v>
      </c>
      <c r="AP101" s="46">
        <f t="shared" si="313"/>
        <v>100</v>
      </c>
      <c r="AQ101" s="46">
        <f t="shared" si="313"/>
        <v>0</v>
      </c>
      <c r="AR101" s="44">
        <v>600</v>
      </c>
      <c r="AS101" s="45" t="s">
        <v>93</v>
      </c>
      <c r="AT101" s="46">
        <f t="shared" si="313"/>
        <v>4475</v>
      </c>
      <c r="AU101" s="46">
        <f t="shared" si="313"/>
        <v>4475</v>
      </c>
      <c r="AV101" s="46">
        <f t="shared" si="313"/>
        <v>0</v>
      </c>
      <c r="AW101" s="46">
        <f t="shared" si="313"/>
        <v>33820</v>
      </c>
      <c r="AX101" s="46">
        <f t="shared" si="313"/>
        <v>33660</v>
      </c>
      <c r="AY101" s="46">
        <f>SUM(AY100+AY25)</f>
        <v>-160</v>
      </c>
      <c r="AZ101" s="46">
        <f t="shared" ref="AZ101:BA101" si="314">SUM(AZ100+AZ25)</f>
        <v>1600</v>
      </c>
      <c r="BA101" s="46">
        <f t="shared" si="314"/>
        <v>1645</v>
      </c>
      <c r="BB101" s="46">
        <f>SUM(BB100+BB25)</f>
        <v>45</v>
      </c>
      <c r="BC101" s="46">
        <f t="shared" ref="BC101:BE101" si="315">SUM(BC100+BC25)</f>
        <v>37050</v>
      </c>
      <c r="BD101" s="46">
        <f t="shared" si="315"/>
        <v>37080</v>
      </c>
      <c r="BE101" s="46">
        <f t="shared" si="315"/>
        <v>30</v>
      </c>
      <c r="BF101" s="44">
        <v>600</v>
      </c>
      <c r="BG101" s="45" t="s">
        <v>93</v>
      </c>
      <c r="BH101" s="46">
        <f t="shared" ref="BH101:CG101" si="316">SUM(BH100+BH25)</f>
        <v>350</v>
      </c>
      <c r="BI101" s="46">
        <f t="shared" si="316"/>
        <v>273</v>
      </c>
      <c r="BJ101" s="46">
        <f>SUM(BJ100+BJ25)</f>
        <v>-77</v>
      </c>
      <c r="BK101" s="46">
        <f t="shared" si="316"/>
        <v>6500</v>
      </c>
      <c r="BL101" s="46">
        <f t="shared" si="316"/>
        <v>6500</v>
      </c>
      <c r="BM101" s="46">
        <f t="shared" si="316"/>
        <v>0</v>
      </c>
      <c r="BN101" s="46">
        <f t="shared" si="316"/>
        <v>11353</v>
      </c>
      <c r="BO101" s="46">
        <f t="shared" si="316"/>
        <v>11353</v>
      </c>
      <c r="BP101" s="46">
        <f t="shared" si="316"/>
        <v>0</v>
      </c>
      <c r="BQ101" s="46">
        <f t="shared" si="316"/>
        <v>8591</v>
      </c>
      <c r="BR101" s="46">
        <f t="shared" si="316"/>
        <v>8591</v>
      </c>
      <c r="BS101" s="46">
        <f t="shared" si="316"/>
        <v>0</v>
      </c>
      <c r="BT101" s="44">
        <v>600</v>
      </c>
      <c r="BU101" s="45" t="s">
        <v>93</v>
      </c>
      <c r="BV101" s="46">
        <f t="shared" si="316"/>
        <v>26880</v>
      </c>
      <c r="BW101" s="46">
        <f t="shared" si="316"/>
        <v>26880</v>
      </c>
      <c r="BX101" s="46">
        <f t="shared" si="316"/>
        <v>0</v>
      </c>
      <c r="BY101" s="46">
        <f t="shared" si="316"/>
        <v>47</v>
      </c>
      <c r="BZ101" s="46">
        <f t="shared" si="316"/>
        <v>47</v>
      </c>
      <c r="CA101" s="46">
        <f t="shared" si="316"/>
        <v>0</v>
      </c>
      <c r="CB101" s="46">
        <f t="shared" si="316"/>
        <v>2250</v>
      </c>
      <c r="CC101" s="46">
        <f t="shared" si="316"/>
        <v>2250</v>
      </c>
      <c r="CD101" s="46">
        <f t="shared" si="316"/>
        <v>0</v>
      </c>
      <c r="CE101" s="46">
        <f t="shared" si="316"/>
        <v>300</v>
      </c>
      <c r="CF101" s="46">
        <f t="shared" si="316"/>
        <v>300</v>
      </c>
      <c r="CG101" s="46">
        <f t="shared" si="316"/>
        <v>0</v>
      </c>
    </row>
    <row r="102" spans="1:86" x14ac:dyDescent="0.25">
      <c r="A102" s="47">
        <v>713004</v>
      </c>
      <c r="B102" s="48" t="s">
        <v>94</v>
      </c>
      <c r="C102" s="40">
        <v>0</v>
      </c>
      <c r="D102" s="40">
        <v>0</v>
      </c>
      <c r="E102" s="7">
        <f>SUM(D102-C102)</f>
        <v>0</v>
      </c>
      <c r="F102" s="40">
        <v>0</v>
      </c>
      <c r="G102" s="334">
        <v>0</v>
      </c>
      <c r="H102" s="7">
        <f>SUM(G102-F102)</f>
        <v>0</v>
      </c>
      <c r="I102" s="320">
        <f t="shared" ref="I102:I104" si="317">SUM(D102+G102)</f>
        <v>0</v>
      </c>
      <c r="J102" s="334"/>
      <c r="K102" s="334"/>
      <c r="L102" s="7">
        <f>SUM(K102-J102)</f>
        <v>0</v>
      </c>
      <c r="M102" s="334"/>
      <c r="N102" s="334"/>
      <c r="O102" s="7">
        <f>SUM(N102-M102)</f>
        <v>0</v>
      </c>
      <c r="P102" s="47">
        <v>713004</v>
      </c>
      <c r="Q102" s="48" t="s">
        <v>94</v>
      </c>
      <c r="R102" s="334"/>
      <c r="S102" s="334"/>
      <c r="T102" s="7">
        <f>SUM(S102-R102)</f>
        <v>0</v>
      </c>
      <c r="U102" s="334"/>
      <c r="V102" s="334"/>
      <c r="W102" s="7">
        <f>SUM(V102-U102)</f>
        <v>0</v>
      </c>
      <c r="X102" s="334"/>
      <c r="Y102" s="334"/>
      <c r="Z102" s="7">
        <f>SUM(Y102-X102)</f>
        <v>0</v>
      </c>
      <c r="AA102" s="334"/>
      <c r="AB102" s="334"/>
      <c r="AC102" s="7">
        <f>SUM(AB102-AA102)</f>
        <v>0</v>
      </c>
      <c r="AD102" s="47">
        <v>713004</v>
      </c>
      <c r="AE102" s="48" t="s">
        <v>94</v>
      </c>
      <c r="AF102" s="334"/>
      <c r="AG102" s="334"/>
      <c r="AH102" s="7">
        <f>SUM(AG102-AF102)</f>
        <v>0</v>
      </c>
      <c r="AI102" s="40"/>
      <c r="AJ102" s="40"/>
      <c r="AK102" s="7">
        <f>SUM(AJ102-AI102)</f>
        <v>0</v>
      </c>
      <c r="AL102" s="334"/>
      <c r="AM102" s="334"/>
      <c r="AN102" s="7">
        <f>SUM(AM102-AL102)</f>
        <v>0</v>
      </c>
      <c r="AO102" s="334"/>
      <c r="AP102" s="334"/>
      <c r="AQ102" s="7">
        <f>SUM(AP102-AO102)</f>
        <v>0</v>
      </c>
      <c r="AR102" s="47">
        <v>713004</v>
      </c>
      <c r="AS102" s="48" t="s">
        <v>94</v>
      </c>
      <c r="AT102" s="334"/>
      <c r="AU102" s="334"/>
      <c r="AV102" s="7">
        <f>SUM(AU102-AT102)</f>
        <v>0</v>
      </c>
      <c r="AW102" s="40"/>
      <c r="AX102" s="40"/>
      <c r="AY102" s="7">
        <f>SUM(AX102-AW102)</f>
        <v>0</v>
      </c>
      <c r="AZ102" s="40"/>
      <c r="BA102" s="40"/>
      <c r="BB102" s="7">
        <f>SUM(BA102-AZ102)</f>
        <v>0</v>
      </c>
      <c r="BC102" s="40"/>
      <c r="BD102" s="40"/>
      <c r="BE102" s="10">
        <f t="shared" ref="BE102:BE103" si="318">SUM(BD102-BC102)</f>
        <v>0</v>
      </c>
      <c r="BF102" s="47">
        <v>713004</v>
      </c>
      <c r="BG102" s="48" t="s">
        <v>94</v>
      </c>
      <c r="BH102" s="334"/>
      <c r="BI102" s="334"/>
      <c r="BJ102" s="7">
        <f>SUM(BI102-BH102)</f>
        <v>0</v>
      </c>
      <c r="BK102" s="334"/>
      <c r="BL102" s="334"/>
      <c r="BM102" s="7">
        <f>SUM(BL102-BK102)</f>
        <v>0</v>
      </c>
      <c r="BN102" s="40"/>
      <c r="BO102" s="40"/>
      <c r="BP102" s="7">
        <f>SUM(BO102-BN102)</f>
        <v>0</v>
      </c>
      <c r="BQ102" s="40"/>
      <c r="BR102" s="40"/>
      <c r="BS102" s="7">
        <f>SUM(BR102-BQ102)</f>
        <v>0</v>
      </c>
      <c r="BT102" s="47">
        <v>713004</v>
      </c>
      <c r="BU102" s="48" t="s">
        <v>94</v>
      </c>
      <c r="BV102" s="40"/>
      <c r="BW102" s="40"/>
      <c r="BX102" s="7">
        <f>SUM(BW103-BV103)</f>
        <v>0</v>
      </c>
      <c r="BY102" s="40"/>
      <c r="BZ102" s="40"/>
      <c r="CA102" s="7">
        <f>SUM(BZ103-BY103)</f>
        <v>0</v>
      </c>
      <c r="CB102" s="40"/>
      <c r="CC102" s="40"/>
      <c r="CD102" s="7">
        <f>SUM(CC103-CB103)</f>
        <v>0</v>
      </c>
      <c r="CE102" s="40"/>
      <c r="CF102" s="40"/>
      <c r="CG102" s="7">
        <f>SUM(CF103-CE103)</f>
        <v>0</v>
      </c>
    </row>
    <row r="103" spans="1:86" x14ac:dyDescent="0.25">
      <c r="A103" s="47">
        <v>717002</v>
      </c>
      <c r="B103" s="48" t="s">
        <v>95</v>
      </c>
      <c r="C103" s="49">
        <v>0</v>
      </c>
      <c r="D103" s="49">
        <v>0</v>
      </c>
      <c r="E103" s="28">
        <f>SUM(D103-C103)</f>
        <v>0</v>
      </c>
      <c r="F103" s="49">
        <v>0</v>
      </c>
      <c r="G103" s="335">
        <v>0</v>
      </c>
      <c r="H103" s="28">
        <f>SUM(G103-F103)</f>
        <v>0</v>
      </c>
      <c r="I103" s="320">
        <f t="shared" si="317"/>
        <v>0</v>
      </c>
      <c r="J103" s="335"/>
      <c r="K103" s="335"/>
      <c r="L103" s="28">
        <f>SUM(K103-J103)</f>
        <v>0</v>
      </c>
      <c r="M103" s="335"/>
      <c r="N103" s="335"/>
      <c r="O103" s="28">
        <f>SUM(N103-M103)</f>
        <v>0</v>
      </c>
      <c r="P103" s="47">
        <v>717002</v>
      </c>
      <c r="Q103" s="48" t="s">
        <v>95</v>
      </c>
      <c r="R103" s="335"/>
      <c r="S103" s="335"/>
      <c r="T103" s="28">
        <f>SUM(S103-R103)</f>
        <v>0</v>
      </c>
      <c r="U103" s="335"/>
      <c r="V103" s="335"/>
      <c r="W103" s="28">
        <f>SUM(V103-U103)</f>
        <v>0</v>
      </c>
      <c r="X103" s="335"/>
      <c r="Y103" s="335"/>
      <c r="Z103" s="28">
        <f>SUM(Y103-X103)</f>
        <v>0</v>
      </c>
      <c r="AA103" s="335"/>
      <c r="AB103" s="335"/>
      <c r="AC103" s="28">
        <f>SUM(AB103-AA103)</f>
        <v>0</v>
      </c>
      <c r="AD103" s="47">
        <v>717002</v>
      </c>
      <c r="AE103" s="48" t="s">
        <v>95</v>
      </c>
      <c r="AF103" s="335"/>
      <c r="AG103" s="335"/>
      <c r="AH103" s="28">
        <f>SUM(AG103-AF103)</f>
        <v>0</v>
      </c>
      <c r="AI103" s="49"/>
      <c r="AJ103" s="49"/>
      <c r="AK103" s="28">
        <f>SUM(AJ103-AI103)</f>
        <v>0</v>
      </c>
      <c r="AL103" s="335"/>
      <c r="AM103" s="335"/>
      <c r="AN103" s="28">
        <f>SUM(AM103-AL103)</f>
        <v>0</v>
      </c>
      <c r="AO103" s="335"/>
      <c r="AP103" s="335"/>
      <c r="AQ103" s="28">
        <f>SUM(AP103-AO103)</f>
        <v>0</v>
      </c>
      <c r="AR103" s="47">
        <v>717002</v>
      </c>
      <c r="AS103" s="48" t="s">
        <v>95</v>
      </c>
      <c r="AT103" s="335"/>
      <c r="AU103" s="335"/>
      <c r="AV103" s="28">
        <f>SUM(AU103-AT103)</f>
        <v>0</v>
      </c>
      <c r="AW103" s="49"/>
      <c r="AX103" s="49"/>
      <c r="AY103" s="28">
        <f>SUM(AX103-AW103)</f>
        <v>0</v>
      </c>
      <c r="AZ103" s="49"/>
      <c r="BA103" s="49"/>
      <c r="BB103" s="28">
        <f>SUM(BA103-AZ103)</f>
        <v>0</v>
      </c>
      <c r="BC103" s="49"/>
      <c r="BD103" s="49"/>
      <c r="BE103" s="10">
        <f t="shared" si="318"/>
        <v>0</v>
      </c>
      <c r="BF103" s="47">
        <v>717002</v>
      </c>
      <c r="BG103" s="48" t="s">
        <v>95</v>
      </c>
      <c r="BH103" s="335"/>
      <c r="BI103" s="335"/>
      <c r="BJ103" s="28">
        <f>SUM(BI103-BH103)</f>
        <v>0</v>
      </c>
      <c r="BK103" s="335"/>
      <c r="BL103" s="335"/>
      <c r="BM103" s="28">
        <f>SUM(BL103-BK103)</f>
        <v>0</v>
      </c>
      <c r="BN103" s="49"/>
      <c r="BO103" s="49"/>
      <c r="BP103" s="28">
        <f>SUM(BO103-BN103)</f>
        <v>0</v>
      </c>
      <c r="BQ103" s="49"/>
      <c r="BR103" s="49"/>
      <c r="BS103" s="28">
        <f>SUM(BR103-BQ103)</f>
        <v>0</v>
      </c>
      <c r="BT103" s="47">
        <v>717002</v>
      </c>
      <c r="BU103" s="48" t="s">
        <v>95</v>
      </c>
      <c r="BV103" s="49"/>
      <c r="BW103" s="49"/>
      <c r="BX103" s="28">
        <f>SUM(BW104-BV104)</f>
        <v>0</v>
      </c>
      <c r="BY103" s="49"/>
      <c r="BZ103" s="49"/>
      <c r="CA103" s="28">
        <f>SUM(BZ104-BY104)</f>
        <v>0</v>
      </c>
      <c r="CB103" s="49"/>
      <c r="CC103" s="49"/>
      <c r="CD103" s="28">
        <f>SUM(CC104-CB104)</f>
        <v>0</v>
      </c>
      <c r="CE103" s="49"/>
      <c r="CF103" s="49"/>
      <c r="CG103" s="28">
        <f>SUM(CF104-CE104)</f>
        <v>0</v>
      </c>
    </row>
    <row r="104" spans="1:86" ht="15.75" thickBot="1" x14ac:dyDescent="0.3">
      <c r="A104" s="47">
        <v>717003</v>
      </c>
      <c r="B104" s="48" t="s">
        <v>96</v>
      </c>
      <c r="C104" s="49">
        <v>0</v>
      </c>
      <c r="D104" s="49">
        <v>0</v>
      </c>
      <c r="E104" s="28">
        <f>SUM(D104-C104)</f>
        <v>0</v>
      </c>
      <c r="F104" s="49">
        <v>0</v>
      </c>
      <c r="G104" s="335">
        <v>0</v>
      </c>
      <c r="H104" s="28">
        <f>SUM(G104-F104)</f>
        <v>0</v>
      </c>
      <c r="I104" s="320">
        <f t="shared" si="317"/>
        <v>0</v>
      </c>
      <c r="J104" s="335"/>
      <c r="K104" s="335"/>
      <c r="L104" s="28">
        <f>SUM(K104-J104)</f>
        <v>0</v>
      </c>
      <c r="M104" s="335"/>
      <c r="N104" s="335"/>
      <c r="O104" s="28">
        <f>SUM(N104-M104)</f>
        <v>0</v>
      </c>
      <c r="P104" s="47">
        <v>717003</v>
      </c>
      <c r="Q104" s="48" t="s">
        <v>96</v>
      </c>
      <c r="R104" s="335"/>
      <c r="S104" s="335"/>
      <c r="T104" s="28">
        <f>SUM(S104-R104)</f>
        <v>0</v>
      </c>
      <c r="U104" s="335"/>
      <c r="V104" s="335"/>
      <c r="W104" s="28">
        <f>SUM(V104-U104)</f>
        <v>0</v>
      </c>
      <c r="X104" s="335"/>
      <c r="Y104" s="335"/>
      <c r="Z104" s="28">
        <f>SUM(Y104-X104)</f>
        <v>0</v>
      </c>
      <c r="AA104" s="335"/>
      <c r="AB104" s="335"/>
      <c r="AC104" s="28">
        <f>SUM(AB104-AA104)</f>
        <v>0</v>
      </c>
      <c r="AD104" s="47">
        <v>717003</v>
      </c>
      <c r="AE104" s="48" t="s">
        <v>96</v>
      </c>
      <c r="AF104" s="335"/>
      <c r="AG104" s="335"/>
      <c r="AH104" s="28">
        <f>SUM(AG104-AF104)</f>
        <v>0</v>
      </c>
      <c r="AI104" s="49"/>
      <c r="AJ104" s="49"/>
      <c r="AK104" s="28">
        <f>SUM(AJ104-AI104)</f>
        <v>0</v>
      </c>
      <c r="AL104" s="335"/>
      <c r="AM104" s="335"/>
      <c r="AN104" s="28">
        <f>SUM(AM104-AL104)</f>
        <v>0</v>
      </c>
      <c r="AO104" s="335"/>
      <c r="AP104" s="335"/>
      <c r="AQ104" s="28">
        <f>SUM(AP104-AO104)</f>
        <v>0</v>
      </c>
      <c r="AR104" s="47">
        <v>717003</v>
      </c>
      <c r="AS104" s="48" t="s">
        <v>96</v>
      </c>
      <c r="AT104" s="335"/>
      <c r="AU104" s="335"/>
      <c r="AV104" s="28">
        <f>SUM(AU104-AT104)</f>
        <v>0</v>
      </c>
      <c r="AW104" s="49"/>
      <c r="AX104" s="49"/>
      <c r="AY104" s="28">
        <f>SUM(AX104-AW104)</f>
        <v>0</v>
      </c>
      <c r="AZ104" s="49"/>
      <c r="BA104" s="49"/>
      <c r="BB104" s="28">
        <f>SUM(BA104-AZ104)</f>
        <v>0</v>
      </c>
      <c r="BC104" s="49"/>
      <c r="BD104" s="49"/>
      <c r="BE104" s="10">
        <f>SUM(BD104-BC104)</f>
        <v>0</v>
      </c>
      <c r="BF104" s="47">
        <v>717003</v>
      </c>
      <c r="BG104" s="48" t="s">
        <v>96</v>
      </c>
      <c r="BH104" s="335"/>
      <c r="BI104" s="335"/>
      <c r="BJ104" s="28">
        <f>SUM(BI104-BH104)</f>
        <v>0</v>
      </c>
      <c r="BK104" s="335"/>
      <c r="BL104" s="335"/>
      <c r="BM104" s="28">
        <f>SUM(BL104-BK104)</f>
        <v>0</v>
      </c>
      <c r="BN104" s="49"/>
      <c r="BO104" s="49"/>
      <c r="BP104" s="28">
        <f>SUM(BO104-BN104)</f>
        <v>0</v>
      </c>
      <c r="BQ104" s="49"/>
      <c r="BR104" s="49"/>
      <c r="BS104" s="28">
        <f>SUM(BR104-BQ104)</f>
        <v>0</v>
      </c>
      <c r="BT104" s="47">
        <v>717003</v>
      </c>
      <c r="BU104" s="48" t="s">
        <v>96</v>
      </c>
      <c r="BV104" s="49"/>
      <c r="BW104" s="49"/>
      <c r="BX104" s="28">
        <f>SUM(BW105-BV105)</f>
        <v>0</v>
      </c>
      <c r="BY104" s="49"/>
      <c r="BZ104" s="49"/>
      <c r="CA104" s="28">
        <f>SUM(BZ105-BY105)</f>
        <v>0</v>
      </c>
      <c r="CB104" s="49"/>
      <c r="CC104" s="49"/>
      <c r="CD104" s="28">
        <f>SUM(CC105-CB105)</f>
        <v>0</v>
      </c>
      <c r="CE104" s="49"/>
      <c r="CF104" s="49"/>
      <c r="CG104" s="28">
        <f>SUM(CF105-CE105)</f>
        <v>0</v>
      </c>
    </row>
    <row r="105" spans="1:86" ht="15.75" thickBot="1" x14ac:dyDescent="0.3">
      <c r="A105" s="44">
        <v>700</v>
      </c>
      <c r="B105" s="45" t="s">
        <v>97</v>
      </c>
      <c r="C105" s="46">
        <f t="shared" ref="C105:D105" si="319">SUM(C102:C104)</f>
        <v>0</v>
      </c>
      <c r="D105" s="46">
        <f t="shared" si="319"/>
        <v>0</v>
      </c>
      <c r="E105" s="46">
        <f t="shared" ref="E105:I105" si="320">SUM(E102:E104)</f>
        <v>0</v>
      </c>
      <c r="F105" s="46">
        <f t="shared" ref="F105" si="321">SUM(F102:F104)</f>
        <v>0</v>
      </c>
      <c r="G105" s="46">
        <f t="shared" si="320"/>
        <v>0</v>
      </c>
      <c r="H105" s="46">
        <f t="shared" si="320"/>
        <v>0</v>
      </c>
      <c r="I105" s="46">
        <f t="shared" si="320"/>
        <v>0</v>
      </c>
      <c r="J105" s="556">
        <f t="shared" ref="J105:O105" si="322">SUM(J102:J104)</f>
        <v>0</v>
      </c>
      <c r="K105" s="556">
        <f t="shared" si="322"/>
        <v>0</v>
      </c>
      <c r="L105" s="46">
        <f t="shared" si="322"/>
        <v>0</v>
      </c>
      <c r="M105" s="556">
        <f t="shared" si="322"/>
        <v>0</v>
      </c>
      <c r="N105" s="556">
        <f t="shared" si="322"/>
        <v>0</v>
      </c>
      <c r="O105" s="46">
        <f t="shared" si="322"/>
        <v>0</v>
      </c>
      <c r="P105" s="44">
        <v>700</v>
      </c>
      <c r="Q105" s="45" t="s">
        <v>97</v>
      </c>
      <c r="R105" s="46">
        <f t="shared" ref="R105:W105" si="323">SUM(R102:R104)</f>
        <v>0</v>
      </c>
      <c r="S105" s="46">
        <f t="shared" si="323"/>
        <v>0</v>
      </c>
      <c r="T105" s="46">
        <f t="shared" si="323"/>
        <v>0</v>
      </c>
      <c r="U105" s="556">
        <f t="shared" si="323"/>
        <v>0</v>
      </c>
      <c r="V105" s="556">
        <f t="shared" si="323"/>
        <v>0</v>
      </c>
      <c r="W105" s="46">
        <f t="shared" si="323"/>
        <v>0</v>
      </c>
      <c r="X105" s="556"/>
      <c r="Y105" s="556"/>
      <c r="Z105" s="46">
        <f t="shared" ref="Z105:AC105" si="324">SUM(Z102:Z104)</f>
        <v>0</v>
      </c>
      <c r="AA105" s="556">
        <f t="shared" si="324"/>
        <v>0</v>
      </c>
      <c r="AB105" s="556">
        <f t="shared" si="324"/>
        <v>0</v>
      </c>
      <c r="AC105" s="46">
        <f t="shared" si="324"/>
        <v>0</v>
      </c>
      <c r="AD105" s="44">
        <v>700</v>
      </c>
      <c r="AE105" s="45" t="s">
        <v>97</v>
      </c>
      <c r="AF105" s="556"/>
      <c r="AG105" s="556"/>
      <c r="AH105" s="46">
        <f t="shared" ref="AH105:AX105" si="325">SUM(AH102:AH104)</f>
        <v>0</v>
      </c>
      <c r="AI105" s="46">
        <f t="shared" si="325"/>
        <v>0</v>
      </c>
      <c r="AJ105" s="46">
        <f t="shared" si="325"/>
        <v>0</v>
      </c>
      <c r="AK105" s="46">
        <f t="shared" si="325"/>
        <v>0</v>
      </c>
      <c r="AL105" s="556">
        <f t="shared" si="325"/>
        <v>0</v>
      </c>
      <c r="AM105" s="556">
        <f t="shared" si="325"/>
        <v>0</v>
      </c>
      <c r="AN105" s="46">
        <f t="shared" si="325"/>
        <v>0</v>
      </c>
      <c r="AO105" s="556">
        <f t="shared" si="325"/>
        <v>0</v>
      </c>
      <c r="AP105" s="556">
        <f t="shared" si="325"/>
        <v>0</v>
      </c>
      <c r="AQ105" s="46">
        <f t="shared" si="325"/>
        <v>0</v>
      </c>
      <c r="AR105" s="44">
        <v>700</v>
      </c>
      <c r="AS105" s="45" t="s">
        <v>97</v>
      </c>
      <c r="AT105" s="556">
        <f t="shared" si="325"/>
        <v>0</v>
      </c>
      <c r="AU105" s="556">
        <f t="shared" si="325"/>
        <v>0</v>
      </c>
      <c r="AV105" s="46">
        <f t="shared" si="325"/>
        <v>0</v>
      </c>
      <c r="AW105" s="46">
        <f t="shared" si="325"/>
        <v>0</v>
      </c>
      <c r="AX105" s="46">
        <f t="shared" si="325"/>
        <v>0</v>
      </c>
      <c r="AY105" s="46">
        <f>SUM(AY102:AY104)</f>
        <v>0</v>
      </c>
      <c r="AZ105" s="46">
        <f t="shared" ref="AZ105:BA105" si="326">SUM(AZ102:AZ104)</f>
        <v>0</v>
      </c>
      <c r="BA105" s="46">
        <f t="shared" si="326"/>
        <v>0</v>
      </c>
      <c r="BB105" s="46">
        <f>SUM(BB102:BB104)</f>
        <v>0</v>
      </c>
      <c r="BC105" s="46">
        <f t="shared" ref="BC105:BD105" si="327">SUM(BC102:BC104)</f>
        <v>0</v>
      </c>
      <c r="BD105" s="46">
        <f t="shared" si="327"/>
        <v>0</v>
      </c>
      <c r="BE105" s="46">
        <f>SUM(BE102:BE104)</f>
        <v>0</v>
      </c>
      <c r="BF105" s="44">
        <v>700</v>
      </c>
      <c r="BG105" s="45" t="s">
        <v>97</v>
      </c>
      <c r="BH105" s="556">
        <f t="shared" ref="BH105:BI105" si="328">SUM(BH102:BH104)</f>
        <v>0</v>
      </c>
      <c r="BI105" s="556">
        <f t="shared" si="328"/>
        <v>0</v>
      </c>
      <c r="BJ105" s="46">
        <f>SUM(BJ102:BJ104)</f>
        <v>0</v>
      </c>
      <c r="BK105" s="556">
        <f t="shared" ref="BK105:BO105" si="329">SUM(BK102:BK104)</f>
        <v>0</v>
      </c>
      <c r="BL105" s="556">
        <f t="shared" si="329"/>
        <v>0</v>
      </c>
      <c r="BM105" s="46">
        <f t="shared" si="329"/>
        <v>0</v>
      </c>
      <c r="BN105" s="46">
        <f t="shared" si="329"/>
        <v>0</v>
      </c>
      <c r="BO105" s="46">
        <f t="shared" si="329"/>
        <v>0</v>
      </c>
      <c r="BP105" s="46">
        <f>SUM(BP102:BP104)</f>
        <v>0</v>
      </c>
      <c r="BQ105" s="46">
        <f t="shared" ref="BQ105:BR105" si="330">SUM(BQ102:BQ104)</f>
        <v>0</v>
      </c>
      <c r="BR105" s="46">
        <f t="shared" si="330"/>
        <v>0</v>
      </c>
      <c r="BS105" s="46">
        <f>SUM(BS102:BS104)</f>
        <v>0</v>
      </c>
      <c r="BT105" s="44">
        <v>700</v>
      </c>
      <c r="BU105" s="45" t="s">
        <v>97</v>
      </c>
      <c r="BV105" s="46">
        <f t="shared" ref="BV105:BW105" si="331">SUM(BV102:BV104)</f>
        <v>0</v>
      </c>
      <c r="BW105" s="46">
        <f t="shared" si="331"/>
        <v>0</v>
      </c>
      <c r="BX105" s="46">
        <f>SUM(BX102:BX104)</f>
        <v>0</v>
      </c>
      <c r="BY105" s="46">
        <f t="shared" ref="BY105:BZ105" si="332">SUM(BY102:BY104)</f>
        <v>0</v>
      </c>
      <c r="BZ105" s="46">
        <f t="shared" si="332"/>
        <v>0</v>
      </c>
      <c r="CA105" s="46">
        <f>SUM(CA102:CA104)</f>
        <v>0</v>
      </c>
      <c r="CB105" s="46">
        <f t="shared" ref="CB105:CC105" si="333">SUM(CB102:CB104)</f>
        <v>0</v>
      </c>
      <c r="CC105" s="46">
        <f t="shared" si="333"/>
        <v>0</v>
      </c>
      <c r="CD105" s="46">
        <f>SUM(CD102:CD104)</f>
        <v>0</v>
      </c>
      <c r="CE105" s="46">
        <f t="shared" ref="CE105:CF105" si="334">SUM(CE102:CE104)</f>
        <v>0</v>
      </c>
      <c r="CF105" s="46">
        <f t="shared" si="334"/>
        <v>0</v>
      </c>
      <c r="CG105" s="46">
        <f>SUM(CG102:CG104)</f>
        <v>0</v>
      </c>
    </row>
    <row r="106" spans="1:86" ht="15.75" thickBot="1" x14ac:dyDescent="0.3">
      <c r="A106" s="50" t="s">
        <v>98</v>
      </c>
      <c r="B106" s="51" t="s">
        <v>99</v>
      </c>
      <c r="C106" s="52">
        <f>SUM(C101+C105)</f>
        <v>159579</v>
      </c>
      <c r="D106" s="52">
        <f>SUM(D101+D105)</f>
        <v>105090</v>
      </c>
      <c r="E106" s="52">
        <f t="shared" ref="E106:AX106" si="335">SUM(E101+E105)</f>
        <v>-54489</v>
      </c>
      <c r="F106" s="52">
        <f>SUM(F101+F105)</f>
        <v>278162</v>
      </c>
      <c r="G106" s="52">
        <f t="shared" si="335"/>
        <v>244592</v>
      </c>
      <c r="H106" s="52">
        <f t="shared" si="335"/>
        <v>-33570</v>
      </c>
      <c r="I106" s="52">
        <f t="shared" si="335"/>
        <v>349682</v>
      </c>
      <c r="J106" s="557">
        <f t="shared" si="335"/>
        <v>0</v>
      </c>
      <c r="K106" s="557">
        <f t="shared" si="335"/>
        <v>55</v>
      </c>
      <c r="L106" s="52">
        <f t="shared" si="335"/>
        <v>55</v>
      </c>
      <c r="M106" s="557">
        <f t="shared" si="335"/>
        <v>0</v>
      </c>
      <c r="N106" s="557">
        <f t="shared" si="335"/>
        <v>75</v>
      </c>
      <c r="O106" s="52">
        <f t="shared" si="335"/>
        <v>75</v>
      </c>
      <c r="P106" s="50" t="s">
        <v>98</v>
      </c>
      <c r="Q106" s="51" t="s">
        <v>99</v>
      </c>
      <c r="R106" s="52">
        <f t="shared" ref="R106:AK106" si="336">SUM(R101+R105)</f>
        <v>965</v>
      </c>
      <c r="S106" s="52">
        <f t="shared" si="336"/>
        <v>965</v>
      </c>
      <c r="T106" s="52">
        <f t="shared" si="336"/>
        <v>0</v>
      </c>
      <c r="U106" s="557">
        <f t="shared" si="336"/>
        <v>51</v>
      </c>
      <c r="V106" s="557">
        <f t="shared" si="336"/>
        <v>51</v>
      </c>
      <c r="W106" s="52">
        <f t="shared" si="336"/>
        <v>0</v>
      </c>
      <c r="X106" s="52">
        <f t="shared" si="336"/>
        <v>1124</v>
      </c>
      <c r="Y106" s="52">
        <f t="shared" si="336"/>
        <v>1824</v>
      </c>
      <c r="Z106" s="52">
        <f t="shared" si="336"/>
        <v>700</v>
      </c>
      <c r="AA106" s="557">
        <f t="shared" si="336"/>
        <v>534</v>
      </c>
      <c r="AB106" s="557">
        <f t="shared" si="336"/>
        <v>1224</v>
      </c>
      <c r="AC106" s="52">
        <f t="shared" si="336"/>
        <v>690</v>
      </c>
      <c r="AD106" s="50" t="s">
        <v>98</v>
      </c>
      <c r="AE106" s="51" t="s">
        <v>99</v>
      </c>
      <c r="AF106" s="52">
        <f t="shared" si="336"/>
        <v>274</v>
      </c>
      <c r="AG106" s="52">
        <f t="shared" si="336"/>
        <v>351</v>
      </c>
      <c r="AH106" s="52">
        <f t="shared" si="336"/>
        <v>77</v>
      </c>
      <c r="AI106" s="52">
        <f t="shared" si="336"/>
        <v>3600</v>
      </c>
      <c r="AJ106" s="52">
        <f t="shared" si="336"/>
        <v>3555</v>
      </c>
      <c r="AK106" s="52">
        <f t="shared" si="336"/>
        <v>-45</v>
      </c>
      <c r="AL106" s="557">
        <f t="shared" si="335"/>
        <v>4454</v>
      </c>
      <c r="AM106" s="557">
        <f t="shared" si="335"/>
        <v>4454</v>
      </c>
      <c r="AN106" s="52">
        <f t="shared" si="335"/>
        <v>0</v>
      </c>
      <c r="AO106" s="557">
        <f t="shared" si="335"/>
        <v>100</v>
      </c>
      <c r="AP106" s="557">
        <f t="shared" si="335"/>
        <v>100</v>
      </c>
      <c r="AQ106" s="52">
        <f t="shared" si="335"/>
        <v>0</v>
      </c>
      <c r="AR106" s="50" t="s">
        <v>98</v>
      </c>
      <c r="AS106" s="51" t="s">
        <v>99</v>
      </c>
      <c r="AT106" s="557">
        <f t="shared" si="335"/>
        <v>4475</v>
      </c>
      <c r="AU106" s="557">
        <f t="shared" si="335"/>
        <v>4475</v>
      </c>
      <c r="AV106" s="52">
        <f t="shared" si="335"/>
        <v>0</v>
      </c>
      <c r="AW106" s="52">
        <f t="shared" si="335"/>
        <v>33820</v>
      </c>
      <c r="AX106" s="52">
        <f t="shared" si="335"/>
        <v>33660</v>
      </c>
      <c r="AY106" s="52">
        <f>SUM(AY101+AY105)</f>
        <v>-160</v>
      </c>
      <c r="AZ106" s="52">
        <f t="shared" ref="AZ106:BA106" si="337">SUM(AZ101+AZ105)</f>
        <v>1600</v>
      </c>
      <c r="BA106" s="52">
        <f t="shared" si="337"/>
        <v>1645</v>
      </c>
      <c r="BB106" s="52">
        <f>SUM(BB101+BB105)</f>
        <v>45</v>
      </c>
      <c r="BC106" s="52">
        <f t="shared" ref="BC106:BD106" si="338">SUM(BC101+BC105)</f>
        <v>37050</v>
      </c>
      <c r="BD106" s="52">
        <f t="shared" si="338"/>
        <v>37080</v>
      </c>
      <c r="BE106" s="52">
        <f>SUM(BE101+BE105)</f>
        <v>30</v>
      </c>
      <c r="BF106" s="50" t="s">
        <v>98</v>
      </c>
      <c r="BG106" s="51" t="s">
        <v>99</v>
      </c>
      <c r="BH106" s="557">
        <f t="shared" ref="BH106:BO106" si="339">SUM(BH101+BH105)</f>
        <v>350</v>
      </c>
      <c r="BI106" s="557">
        <f t="shared" si="339"/>
        <v>273</v>
      </c>
      <c r="BJ106" s="52">
        <f>SUM(BJ101+BJ105)</f>
        <v>-77</v>
      </c>
      <c r="BK106" s="557">
        <f t="shared" si="339"/>
        <v>6500</v>
      </c>
      <c r="BL106" s="557">
        <f t="shared" si="339"/>
        <v>6500</v>
      </c>
      <c r="BM106" s="52">
        <f t="shared" si="339"/>
        <v>0</v>
      </c>
      <c r="BN106" s="52">
        <f t="shared" si="339"/>
        <v>11353</v>
      </c>
      <c r="BO106" s="52">
        <f t="shared" si="339"/>
        <v>11353</v>
      </c>
      <c r="BP106" s="52">
        <f>SUM(BP101+BP105)</f>
        <v>0</v>
      </c>
      <c r="BQ106" s="52">
        <f t="shared" ref="BQ106:BR106" si="340">SUM(BQ101+BQ105)</f>
        <v>8591</v>
      </c>
      <c r="BR106" s="52">
        <f t="shared" si="340"/>
        <v>8591</v>
      </c>
      <c r="BS106" s="52">
        <f>SUM(BS101+BS105)</f>
        <v>0</v>
      </c>
      <c r="BT106" s="50" t="s">
        <v>98</v>
      </c>
      <c r="BU106" s="51" t="s">
        <v>99</v>
      </c>
      <c r="BV106" s="52">
        <f t="shared" ref="BV106:BW106" si="341">SUM(BV101+BV105)</f>
        <v>26880</v>
      </c>
      <c r="BW106" s="52">
        <f t="shared" si="341"/>
        <v>26880</v>
      </c>
      <c r="BX106" s="52">
        <f>SUM(BX101+BX105)</f>
        <v>0</v>
      </c>
      <c r="BY106" s="52">
        <f t="shared" ref="BY106:BZ106" si="342">SUM(BY101+BY105)</f>
        <v>47</v>
      </c>
      <c r="BZ106" s="52">
        <f t="shared" si="342"/>
        <v>47</v>
      </c>
      <c r="CA106" s="52">
        <f>SUM(CA101+CA105)</f>
        <v>0</v>
      </c>
      <c r="CB106" s="52">
        <f t="shared" ref="CB106:CC106" si="343">SUM(CB101+CB105)</f>
        <v>2250</v>
      </c>
      <c r="CC106" s="52">
        <f t="shared" si="343"/>
        <v>2250</v>
      </c>
      <c r="CD106" s="52">
        <f>SUM(CD101+CD105)</f>
        <v>0</v>
      </c>
      <c r="CE106" s="52">
        <f t="shared" ref="CE106:CF106" si="344">SUM(CE101+CE105)</f>
        <v>300</v>
      </c>
      <c r="CF106" s="52">
        <f t="shared" si="344"/>
        <v>300</v>
      </c>
      <c r="CG106" s="52">
        <f>SUM(CG101+CG105)</f>
        <v>0</v>
      </c>
      <c r="CH106" s="288">
        <f>SUM(CG106+CD106+CA106+BX106+BS106+BP106+BM106+BJ106+BE106+BB106+AY106+AV106+AQ106+AN106+AK106+AH106+AC106+Z106+W106+T106+H106+E106+O106+L106)</f>
        <v>-86669</v>
      </c>
    </row>
    <row r="107" spans="1:86" x14ac:dyDescent="0.25">
      <c r="A107" s="53"/>
      <c r="B107" s="54" t="s">
        <v>100</v>
      </c>
      <c r="C107" s="55">
        <f>SUM(C25)</f>
        <v>123741</v>
      </c>
      <c r="D107" s="55">
        <f>SUM(D25)</f>
        <v>80074</v>
      </c>
      <c r="E107" s="55"/>
      <c r="F107" s="55">
        <f>SUM(F25)</f>
        <v>225272</v>
      </c>
      <c r="G107" s="55">
        <f>SUM(G25)</f>
        <v>201519</v>
      </c>
      <c r="H107" s="55"/>
      <c r="I107" s="55">
        <f>SUM(I25)</f>
        <v>281593</v>
      </c>
      <c r="J107" s="55"/>
      <c r="K107" s="55">
        <f>SUM(K25)</f>
        <v>0</v>
      </c>
      <c r="L107" s="55"/>
      <c r="M107" s="55"/>
      <c r="N107" s="55">
        <f>SUM(N25)</f>
        <v>0</v>
      </c>
      <c r="O107" s="55"/>
      <c r="P107" s="53"/>
      <c r="Q107" s="54" t="s">
        <v>100</v>
      </c>
      <c r="R107" s="55"/>
      <c r="S107" s="55">
        <f>SUM(S25)</f>
        <v>0</v>
      </c>
      <c r="T107" s="55"/>
      <c r="U107" s="55"/>
      <c r="V107" s="55">
        <f>SUM(V25)</f>
        <v>0</v>
      </c>
      <c r="W107" s="55"/>
      <c r="X107" s="55"/>
      <c r="Y107" s="55">
        <f>SUM(Y25)</f>
        <v>0</v>
      </c>
      <c r="Z107" s="55"/>
      <c r="AA107" s="55"/>
      <c r="AB107" s="55">
        <f>SUM(AB25)</f>
        <v>0</v>
      </c>
      <c r="AC107" s="55"/>
      <c r="AD107" s="53"/>
      <c r="AE107" s="54" t="s">
        <v>100</v>
      </c>
      <c r="AF107" s="55"/>
      <c r="AG107" s="55">
        <f>SUM(AG25)</f>
        <v>351</v>
      </c>
      <c r="AH107" s="55"/>
      <c r="AI107" s="55"/>
      <c r="AJ107" s="55">
        <f>SUM(AJ25)</f>
        <v>0</v>
      </c>
      <c r="AK107" s="55"/>
      <c r="AL107" s="55"/>
      <c r="AM107" s="55">
        <f>SUM(AM25)</f>
        <v>4270</v>
      </c>
      <c r="AN107" s="55"/>
      <c r="AO107" s="55"/>
      <c r="AP107" s="55">
        <f>SUM(AP25)</f>
        <v>0</v>
      </c>
      <c r="AQ107" s="55"/>
      <c r="AR107" s="53"/>
      <c r="AS107" s="54" t="s">
        <v>100</v>
      </c>
      <c r="AT107" s="55"/>
      <c r="AU107" s="55">
        <f>SUM(AU25)</f>
        <v>0</v>
      </c>
      <c r="AV107" s="55"/>
      <c r="AW107" s="55"/>
      <c r="AX107" s="55">
        <f>SUM(AX25)</f>
        <v>23948</v>
      </c>
      <c r="AY107" s="55"/>
      <c r="AZ107" s="55"/>
      <c r="BA107" s="55">
        <f>SUM(BA25)</f>
        <v>1645</v>
      </c>
      <c r="BB107" s="55"/>
      <c r="BC107" s="55"/>
      <c r="BD107" s="55">
        <f>SUM(BD25)</f>
        <v>24846</v>
      </c>
      <c r="BE107" s="55"/>
      <c r="BF107" s="53"/>
      <c r="BG107" s="54" t="s">
        <v>100</v>
      </c>
      <c r="BH107" s="55"/>
      <c r="BI107" s="55">
        <f>SUM(BI25)</f>
        <v>0</v>
      </c>
      <c r="BJ107" s="55"/>
      <c r="BK107" s="55"/>
      <c r="BL107" s="55">
        <f>SUM(BL25)</f>
        <v>5000</v>
      </c>
      <c r="BM107" s="55"/>
      <c r="BN107" s="55"/>
      <c r="BO107" s="55">
        <f>SUM(BO25)</f>
        <v>0</v>
      </c>
      <c r="BP107" s="55"/>
      <c r="BQ107" s="55"/>
      <c r="BR107" s="55">
        <f>SUM(BR25)</f>
        <v>0</v>
      </c>
      <c r="BS107" s="55"/>
      <c r="BT107" s="53"/>
      <c r="BU107" s="54" t="s">
        <v>100</v>
      </c>
      <c r="BV107" s="55"/>
      <c r="BW107" s="55">
        <f>SUM(BW25)</f>
        <v>26880</v>
      </c>
      <c r="BX107" s="55"/>
      <c r="BZ107" s="55">
        <f>SUM(BZ25)</f>
        <v>0</v>
      </c>
      <c r="CB107" s="55"/>
      <c r="CC107" s="55">
        <f>SUM(CC25)</f>
        <v>0</v>
      </c>
      <c r="CD107" s="55"/>
      <c r="CF107" s="55">
        <f>SUM(CF25)</f>
        <v>0</v>
      </c>
      <c r="CH107" s="288">
        <f>SUM(I107:CF107)</f>
        <v>368533</v>
      </c>
    </row>
    <row r="108" spans="1:86" x14ac:dyDescent="0.25">
      <c r="A108" s="53"/>
      <c r="B108" s="54" t="s">
        <v>101</v>
      </c>
      <c r="C108" s="55">
        <f>SUM(C100)</f>
        <v>35838</v>
      </c>
      <c r="D108" s="55">
        <f>SUM(D100)</f>
        <v>25016</v>
      </c>
      <c r="E108" s="55"/>
      <c r="F108" s="55">
        <f>SUM(F100)</f>
        <v>52890</v>
      </c>
      <c r="G108" s="55">
        <f>SUM(G100)</f>
        <v>43073</v>
      </c>
      <c r="H108" s="55"/>
      <c r="I108" s="55">
        <f>SUM(I100)</f>
        <v>68089</v>
      </c>
      <c r="J108" s="55"/>
      <c r="K108" s="55">
        <f>SUM(K100)</f>
        <v>55</v>
      </c>
      <c r="L108" s="55"/>
      <c r="M108" s="55"/>
      <c r="N108" s="55">
        <f>SUM(N100)</f>
        <v>75</v>
      </c>
      <c r="O108" s="55"/>
      <c r="P108" s="53"/>
      <c r="Q108" s="54" t="s">
        <v>101</v>
      </c>
      <c r="R108" s="55"/>
      <c r="S108" s="55">
        <f>SUM(S100)</f>
        <v>965</v>
      </c>
      <c r="T108" s="55"/>
      <c r="U108" s="55"/>
      <c r="V108" s="55">
        <f>SUM(V100)</f>
        <v>51</v>
      </c>
      <c r="W108" s="55"/>
      <c r="X108" s="55"/>
      <c r="Y108" s="55">
        <f>SUM(Y100)</f>
        <v>1824</v>
      </c>
      <c r="Z108" s="55"/>
      <c r="AA108" s="55"/>
      <c r="AB108" s="55">
        <f>SUM(AB100)</f>
        <v>1224</v>
      </c>
      <c r="AC108" s="55"/>
      <c r="AD108" s="53"/>
      <c r="AE108" s="54" t="s">
        <v>101</v>
      </c>
      <c r="AF108" s="55"/>
      <c r="AG108" s="55">
        <f>SUM(AG100)</f>
        <v>0</v>
      </c>
      <c r="AH108" s="55"/>
      <c r="AI108" s="55"/>
      <c r="AJ108" s="55">
        <f>SUM(AJ100)</f>
        <v>3555</v>
      </c>
      <c r="AK108" s="55"/>
      <c r="AL108" s="55"/>
      <c r="AM108" s="55">
        <f>SUM(AM100)</f>
        <v>184</v>
      </c>
      <c r="AN108" s="55"/>
      <c r="AO108" s="55"/>
      <c r="AP108" s="55">
        <f>SUM(AP100)</f>
        <v>100</v>
      </c>
      <c r="AQ108" s="55"/>
      <c r="AR108" s="53"/>
      <c r="AS108" s="54" t="s">
        <v>101</v>
      </c>
      <c r="AT108" s="55"/>
      <c r="AU108" s="55">
        <f>SUM(AU100)</f>
        <v>4475</v>
      </c>
      <c r="AV108" s="55"/>
      <c r="AW108" s="55"/>
      <c r="AX108" s="55">
        <f>SUM(AX100)</f>
        <v>9712</v>
      </c>
      <c r="AY108" s="55"/>
      <c r="AZ108" s="55"/>
      <c r="BA108" s="55">
        <f>SUM(BA100)</f>
        <v>0</v>
      </c>
      <c r="BB108" s="55"/>
      <c r="BC108" s="55"/>
      <c r="BD108" s="55">
        <f>SUM(BD100)</f>
        <v>12234</v>
      </c>
      <c r="BE108" s="55"/>
      <c r="BF108" s="53"/>
      <c r="BG108" s="54" t="s">
        <v>101</v>
      </c>
      <c r="BH108" s="55"/>
      <c r="BI108" s="55">
        <f>SUM(BI100)</f>
        <v>273</v>
      </c>
      <c r="BJ108" s="55"/>
      <c r="BK108" s="55"/>
      <c r="BL108" s="55">
        <f>SUM(BL100)</f>
        <v>1500</v>
      </c>
      <c r="BM108" s="55"/>
      <c r="BN108" s="55"/>
      <c r="BO108" s="55">
        <f>SUM(BO100)</f>
        <v>11353</v>
      </c>
      <c r="BP108" s="55"/>
      <c r="BQ108" s="55"/>
      <c r="BR108" s="55">
        <f>SUM(BR100)</f>
        <v>8591</v>
      </c>
      <c r="BS108" s="55"/>
      <c r="BT108" s="53"/>
      <c r="BU108" s="54" t="s">
        <v>101</v>
      </c>
      <c r="BV108" s="55"/>
      <c r="BW108" s="55">
        <f>SUM(BW100)</f>
        <v>0</v>
      </c>
      <c r="BX108" s="55"/>
      <c r="BZ108" s="55">
        <f>SUM(BZ100)</f>
        <v>47</v>
      </c>
      <c r="CB108" s="55"/>
      <c r="CC108" s="55">
        <f>SUM(CC100)</f>
        <v>2250</v>
      </c>
      <c r="CD108" s="55"/>
      <c r="CF108" s="55">
        <f>SUM(CF100)</f>
        <v>300</v>
      </c>
      <c r="CH108" s="288">
        <f>SUM(I108:CF108)</f>
        <v>126857</v>
      </c>
    </row>
    <row r="109" spans="1:86" x14ac:dyDescent="0.25">
      <c r="A109" s="53"/>
      <c r="B109" s="54" t="s">
        <v>102</v>
      </c>
      <c r="C109" s="55">
        <f>SUM(C105)</f>
        <v>0</v>
      </c>
      <c r="D109" s="55">
        <f>SUM(D105)</f>
        <v>0</v>
      </c>
      <c r="E109" s="55"/>
      <c r="F109" s="55">
        <f>SUM(F105)</f>
        <v>0</v>
      </c>
      <c r="G109" s="55">
        <f>SUM(G105)</f>
        <v>0</v>
      </c>
      <c r="H109" s="55"/>
      <c r="I109" s="55">
        <f>SUM(I105)</f>
        <v>0</v>
      </c>
      <c r="J109" s="55"/>
      <c r="K109" s="55">
        <f>SUM(K105)</f>
        <v>0</v>
      </c>
      <c r="L109" s="55"/>
      <c r="M109" s="55"/>
      <c r="N109" s="55">
        <f>SUM(N105)</f>
        <v>0</v>
      </c>
      <c r="O109" s="55"/>
      <c r="P109" s="53"/>
      <c r="Q109" s="54" t="s">
        <v>102</v>
      </c>
      <c r="R109" s="55"/>
      <c r="S109" s="55">
        <f>SUM(S105)</f>
        <v>0</v>
      </c>
      <c r="T109" s="55"/>
      <c r="U109" s="55"/>
      <c r="V109" s="55">
        <f>SUM(V105)</f>
        <v>0</v>
      </c>
      <c r="W109" s="55"/>
      <c r="X109" s="55"/>
      <c r="Y109" s="55">
        <f>SUM(Y105)</f>
        <v>0</v>
      </c>
      <c r="Z109" s="55"/>
      <c r="AA109" s="55"/>
      <c r="AB109" s="55">
        <f>SUM(AB105)</f>
        <v>0</v>
      </c>
      <c r="AC109" s="55"/>
      <c r="AD109" s="53"/>
      <c r="AE109" s="54" t="s">
        <v>102</v>
      </c>
      <c r="AF109" s="55"/>
      <c r="AG109" s="55">
        <f>SUM(AG105)</f>
        <v>0</v>
      </c>
      <c r="AH109" s="55"/>
      <c r="AI109" s="55"/>
      <c r="AJ109" s="55">
        <f>SUM(AJ105)</f>
        <v>0</v>
      </c>
      <c r="AK109" s="55"/>
      <c r="AL109" s="55"/>
      <c r="AM109" s="55">
        <f>SUM(AM105)</f>
        <v>0</v>
      </c>
      <c r="AN109" s="55"/>
      <c r="AO109" s="55"/>
      <c r="AP109" s="55">
        <f>SUM(AP105)</f>
        <v>0</v>
      </c>
      <c r="AQ109" s="55"/>
      <c r="AR109" s="53"/>
      <c r="AS109" s="54" t="s">
        <v>102</v>
      </c>
      <c r="AT109" s="55"/>
      <c r="AU109" s="55">
        <f>SUM(AU105)</f>
        <v>0</v>
      </c>
      <c r="AV109" s="55"/>
      <c r="AW109" s="55"/>
      <c r="AX109" s="55">
        <f>SUM(AX105)</f>
        <v>0</v>
      </c>
      <c r="AY109" s="55"/>
      <c r="AZ109" s="55"/>
      <c r="BA109" s="55">
        <f>SUM(BA105)</f>
        <v>0</v>
      </c>
      <c r="BB109" s="55"/>
      <c r="BC109" s="55"/>
      <c r="BD109" s="55">
        <f>SUM(BD105)</f>
        <v>0</v>
      </c>
      <c r="BE109" s="55"/>
      <c r="BF109" s="53"/>
      <c r="BG109" s="54" t="s">
        <v>102</v>
      </c>
      <c r="BH109" s="55"/>
      <c r="BI109" s="55">
        <f>SUM(BI105)</f>
        <v>0</v>
      </c>
      <c r="BJ109" s="55"/>
      <c r="BK109" s="55"/>
      <c r="BL109" s="55">
        <f>SUM(BL105)</f>
        <v>0</v>
      </c>
      <c r="BM109" s="55"/>
      <c r="BN109" s="55"/>
      <c r="BO109" s="55">
        <f>SUM(BO105)</f>
        <v>0</v>
      </c>
      <c r="BP109" s="55"/>
      <c r="BQ109" s="55"/>
      <c r="BR109" s="55">
        <f>SUM(BR105)</f>
        <v>0</v>
      </c>
      <c r="BS109" s="55"/>
      <c r="BT109" s="53"/>
      <c r="BU109" s="54" t="s">
        <v>102</v>
      </c>
      <c r="BV109" s="55"/>
      <c r="BW109" s="55">
        <f>SUM(BW105)</f>
        <v>0</v>
      </c>
      <c r="BX109" s="55"/>
      <c r="BZ109" s="55">
        <f>SUM(BZ105)</f>
        <v>0</v>
      </c>
      <c r="CB109" s="55"/>
      <c r="CC109" s="55">
        <f>SUM(CC105)</f>
        <v>0</v>
      </c>
      <c r="CD109" s="55"/>
      <c r="CF109" s="55">
        <f>SUM(CF105)</f>
        <v>0</v>
      </c>
      <c r="CH109" s="288">
        <f>SUM(I109:CF109)</f>
        <v>0</v>
      </c>
    </row>
    <row r="110" spans="1:86" ht="15.75" thickBot="1" x14ac:dyDescent="0.3">
      <c r="B110" s="54" t="s">
        <v>103</v>
      </c>
      <c r="C110" s="56">
        <f>SUM(C107:C109)</f>
        <v>159579</v>
      </c>
      <c r="D110" s="56">
        <f>SUM(D107:D109)</f>
        <v>105090</v>
      </c>
      <c r="F110" s="56">
        <f>SUM(F107:F109)</f>
        <v>278162</v>
      </c>
      <c r="G110" s="56">
        <f>SUM(G107:G109)</f>
        <v>244592</v>
      </c>
      <c r="H110" s="288">
        <f>SUM(D106+G106)</f>
        <v>349682</v>
      </c>
      <c r="I110" s="56">
        <f>SUM(I107:I109)</f>
        <v>349682</v>
      </c>
      <c r="K110" s="56">
        <f>SUM(K107:K109)</f>
        <v>55</v>
      </c>
      <c r="N110" s="56">
        <f>SUM(N107:N109)</f>
        <v>75</v>
      </c>
      <c r="Q110" s="54" t="s">
        <v>103</v>
      </c>
      <c r="S110" s="56">
        <f>SUM(S107:S109)</f>
        <v>965</v>
      </c>
      <c r="V110" s="56">
        <f>SUM(V107:V109)</f>
        <v>51</v>
      </c>
      <c r="Y110" s="56">
        <f>SUM(Y107:Y109)</f>
        <v>1824</v>
      </c>
      <c r="AB110" s="56">
        <f>SUM(AB107:AB109)</f>
        <v>1224</v>
      </c>
      <c r="AE110" s="54" t="s">
        <v>103</v>
      </c>
      <c r="AG110" s="56">
        <f>SUM(AG107:AG109)</f>
        <v>351</v>
      </c>
      <c r="AJ110" s="56">
        <f>SUM(AJ107:AJ109)</f>
        <v>3555</v>
      </c>
      <c r="AM110" s="56">
        <f>SUM(AM107:AM109)</f>
        <v>4454</v>
      </c>
      <c r="AO110" s="56"/>
      <c r="AP110" s="56">
        <f>SUM(AP107:AP109)</f>
        <v>100</v>
      </c>
      <c r="AQ110" s="56"/>
      <c r="AS110" s="54" t="s">
        <v>103</v>
      </c>
      <c r="AT110" s="56"/>
      <c r="AU110" s="56">
        <f>SUM(AU107:AU109)</f>
        <v>4475</v>
      </c>
      <c r="AV110" s="56"/>
      <c r="AW110" s="56"/>
      <c r="AX110" s="56">
        <f>SUM(AX107:AX109)</f>
        <v>33660</v>
      </c>
      <c r="BA110" s="56">
        <f>SUM(BA107:BA109)</f>
        <v>1645</v>
      </c>
      <c r="BD110" s="56">
        <f>SUM(BD107:BD109)</f>
        <v>37080</v>
      </c>
      <c r="BG110" s="54" t="s">
        <v>103</v>
      </c>
      <c r="BH110" s="56"/>
      <c r="BI110" s="56">
        <f>SUM(BI107:BI109)</f>
        <v>273</v>
      </c>
      <c r="BL110" s="56">
        <f>SUM(BL107:BL109)</f>
        <v>6500</v>
      </c>
      <c r="BO110" s="56">
        <f>SUM(BO107:BO109)</f>
        <v>11353</v>
      </c>
      <c r="BR110" s="56">
        <f>SUM(BR107:BR109)</f>
        <v>8591</v>
      </c>
      <c r="BU110" s="54" t="s">
        <v>103</v>
      </c>
      <c r="BV110" s="56"/>
      <c r="BW110" s="56">
        <f>SUM(BW107:BW109)</f>
        <v>26880</v>
      </c>
      <c r="BZ110" s="56">
        <f>SUM(BZ107:BZ109)</f>
        <v>47</v>
      </c>
      <c r="CB110" s="56"/>
      <c r="CC110" s="56">
        <f>SUM(CC107:CC109)</f>
        <v>2250</v>
      </c>
      <c r="CF110" s="56">
        <f>SUM(CF107:CF109)</f>
        <v>300</v>
      </c>
      <c r="CH110" s="288">
        <f>SUM(I110:CF110)</f>
        <v>495390</v>
      </c>
    </row>
    <row r="111" spans="1:86" ht="15.75" thickBot="1" x14ac:dyDescent="0.3">
      <c r="A111" s="659" t="s">
        <v>200</v>
      </c>
      <c r="B111" s="660"/>
      <c r="C111" s="346"/>
      <c r="D111" s="346"/>
      <c r="E111" s="347"/>
      <c r="G111" s="288"/>
      <c r="I111" s="1" t="s">
        <v>152</v>
      </c>
      <c r="BB111" s="288">
        <f>SUM(AX107:BA107)</f>
        <v>25593</v>
      </c>
      <c r="BL111" s="288">
        <f>SUM(BD107:BL107)</f>
        <v>29846</v>
      </c>
    </row>
    <row r="112" spans="1:86" ht="15.75" thickBot="1" x14ac:dyDescent="0.3">
      <c r="A112" s="657"/>
      <c r="B112" s="658"/>
      <c r="C112" s="4" t="s">
        <v>2</v>
      </c>
      <c r="D112" s="341" t="s">
        <v>275</v>
      </c>
      <c r="E112" s="4" t="s">
        <v>273</v>
      </c>
      <c r="K112" s="73" t="s">
        <v>20</v>
      </c>
      <c r="L112" s="73" t="s">
        <v>153</v>
      </c>
      <c r="M112" s="73"/>
      <c r="N112">
        <v>700</v>
      </c>
      <c r="R112" s="324" t="s">
        <v>245</v>
      </c>
      <c r="S112" s="558"/>
      <c r="T112" s="558"/>
      <c r="W112" s="288">
        <f>SUM(K110:V110)+AJ110</f>
        <v>4701</v>
      </c>
      <c r="AB112" s="288">
        <f>SUM(Y110:AB110)</f>
        <v>3048</v>
      </c>
      <c r="AG112" s="288"/>
      <c r="BB112" s="288">
        <f t="shared" ref="BB112:BB114" si="345">SUM(AX108:BA108)</f>
        <v>9712</v>
      </c>
      <c r="BL112" s="288">
        <f t="shared" ref="BL112:BL114" si="346">SUM(BD108:BL108)</f>
        <v>14007</v>
      </c>
      <c r="BR112" s="288">
        <f>SUM(BO110:BR110)</f>
        <v>19944</v>
      </c>
    </row>
    <row r="113" spans="1:64" ht="15.75" thickBot="1" x14ac:dyDescent="0.3">
      <c r="A113" s="90">
        <v>212003</v>
      </c>
      <c r="B113" s="91" t="s">
        <v>105</v>
      </c>
      <c r="C113" s="63">
        <v>3000</v>
      </c>
      <c r="D113" s="63">
        <v>3000</v>
      </c>
      <c r="E113" s="7">
        <f>SUM(D113-C113)</f>
        <v>0</v>
      </c>
      <c r="F113" t="s">
        <v>411</v>
      </c>
      <c r="I113" s="172" t="s">
        <v>154</v>
      </c>
      <c r="J113" s="118" t="s">
        <v>103</v>
      </c>
      <c r="K113" s="119" t="s">
        <v>155</v>
      </c>
      <c r="L113" s="120" t="s">
        <v>101</v>
      </c>
      <c r="M113" s="120" t="s">
        <v>202</v>
      </c>
      <c r="N113" s="120" t="s">
        <v>273</v>
      </c>
      <c r="O113" s="326" t="s">
        <v>276</v>
      </c>
      <c r="P113" s="326" t="s">
        <v>277</v>
      </c>
      <c r="R113" s="326" t="s">
        <v>276</v>
      </c>
      <c r="S113" s="326" t="s">
        <v>277</v>
      </c>
      <c r="T113" s="326" t="s">
        <v>243</v>
      </c>
      <c r="BB113" s="288">
        <f t="shared" si="345"/>
        <v>0</v>
      </c>
      <c r="BL113" s="288">
        <f t="shared" si="346"/>
        <v>0</v>
      </c>
    </row>
    <row r="114" spans="1:64" x14ac:dyDescent="0.25">
      <c r="A114" s="92">
        <v>212004</v>
      </c>
      <c r="B114" s="93" t="s">
        <v>106</v>
      </c>
      <c r="C114" s="64"/>
      <c r="D114" s="64"/>
      <c r="E114" s="10">
        <f>SUM(D114-C114)</f>
        <v>0</v>
      </c>
      <c r="I114" s="173" t="s">
        <v>156</v>
      </c>
      <c r="J114" s="121">
        <f>SUM(K114:M114)</f>
        <v>437741</v>
      </c>
      <c r="K114" s="122">
        <v>349013</v>
      </c>
      <c r="L114" s="123">
        <v>88728</v>
      </c>
      <c r="M114" s="123"/>
      <c r="N114" s="123">
        <f>SUM(J114-J114)</f>
        <v>0</v>
      </c>
      <c r="O114" s="327">
        <v>372636</v>
      </c>
      <c r="P114" s="327">
        <v>65106</v>
      </c>
      <c r="R114" s="559">
        <v>321652.50166432554</v>
      </c>
      <c r="S114" s="559">
        <v>62203.0550384132</v>
      </c>
      <c r="T114" s="559">
        <f>SUM(R114:S114)</f>
        <v>383855.55670273874</v>
      </c>
      <c r="BB114" s="288">
        <f t="shared" si="345"/>
        <v>35305</v>
      </c>
      <c r="BL114" s="288">
        <f t="shared" si="346"/>
        <v>43853</v>
      </c>
    </row>
    <row r="115" spans="1:64" ht="15.75" thickBot="1" x14ac:dyDescent="0.3">
      <c r="A115" s="94"/>
      <c r="B115" s="95"/>
      <c r="C115" s="65"/>
      <c r="D115" s="65"/>
      <c r="E115" s="28">
        <f>SUM(D115-C115)</f>
        <v>0</v>
      </c>
      <c r="I115" s="174" t="s">
        <v>157</v>
      </c>
      <c r="J115" s="124">
        <f t="shared" ref="J115:J180" si="347">SUM(K115:M115)</f>
        <v>0</v>
      </c>
      <c r="K115" s="125"/>
      <c r="L115" s="126"/>
      <c r="M115" s="126"/>
      <c r="N115" s="126">
        <v>0</v>
      </c>
      <c r="O115" s="328">
        <f>SUM(K114-O114)</f>
        <v>-23623</v>
      </c>
      <c r="P115" s="328">
        <f>SUM(L114-P114)</f>
        <v>23622</v>
      </c>
      <c r="R115" s="560">
        <f>SUM(L114-R114)</f>
        <v>-232924.50166432554</v>
      </c>
      <c r="S115" s="560">
        <f>SUM(M114-S114)</f>
        <v>-62203.0550384132</v>
      </c>
      <c r="T115" s="558"/>
      <c r="BL115" s="288"/>
    </row>
    <row r="116" spans="1:64" ht="15.75" thickBot="1" x14ac:dyDescent="0.3">
      <c r="A116" s="96">
        <v>210</v>
      </c>
      <c r="B116" s="97" t="s">
        <v>107</v>
      </c>
      <c r="C116" s="16">
        <f>SUM(C113:C115)</f>
        <v>3000</v>
      </c>
      <c r="D116" s="16">
        <f>SUM(D113:D115)</f>
        <v>3000</v>
      </c>
      <c r="E116" s="16">
        <f>SUM(E113:E115)</f>
        <v>0</v>
      </c>
      <c r="I116" s="174"/>
      <c r="J116" s="124">
        <f t="shared" si="347"/>
        <v>0</v>
      </c>
      <c r="K116" s="125"/>
      <c r="L116" s="126"/>
      <c r="M116" s="126"/>
      <c r="N116" s="126">
        <f>SUM(J116-'ŠJ;dary príjmy'!J116)</f>
        <v>0</v>
      </c>
      <c r="O116" s="324" t="s">
        <v>278</v>
      </c>
      <c r="P116" s="325"/>
      <c r="R116" s="324" t="s">
        <v>278</v>
      </c>
      <c r="S116" s="558"/>
      <c r="T116" s="558"/>
    </row>
    <row r="117" spans="1:64" ht="15.75" thickBot="1" x14ac:dyDescent="0.3">
      <c r="A117" s="94">
        <v>223001</v>
      </c>
      <c r="B117" s="68" t="s">
        <v>109</v>
      </c>
      <c r="C117" s="40">
        <v>6000</v>
      </c>
      <c r="D117" s="40">
        <v>6000</v>
      </c>
      <c r="E117" s="40">
        <f>SUM(D117-C117)</f>
        <v>0</v>
      </c>
      <c r="F117" t="s">
        <v>108</v>
      </c>
      <c r="I117" s="175" t="s">
        <v>158</v>
      </c>
      <c r="J117" s="127">
        <f t="shared" si="347"/>
        <v>437741</v>
      </c>
      <c r="K117" s="128">
        <f>SUM(K114:K116)</f>
        <v>349013</v>
      </c>
      <c r="L117" s="129">
        <f>SUM(L114:L116)</f>
        <v>88728</v>
      </c>
      <c r="M117" s="129">
        <f>SUM(M114:M116)</f>
        <v>0</v>
      </c>
      <c r="N117" s="129">
        <f>SUM(J117-'ŠJ;dary príjmy'!J117)</f>
        <v>437741</v>
      </c>
      <c r="O117" s="326" t="s">
        <v>276</v>
      </c>
      <c r="P117" s="326" t="s">
        <v>277</v>
      </c>
      <c r="R117" s="326" t="s">
        <v>276</v>
      </c>
      <c r="S117" s="326" t="s">
        <v>277</v>
      </c>
      <c r="T117" s="326" t="s">
        <v>243</v>
      </c>
    </row>
    <row r="118" spans="1:64" x14ac:dyDescent="0.25">
      <c r="A118" s="94">
        <v>223002</v>
      </c>
      <c r="B118" s="98" t="s">
        <v>110</v>
      </c>
      <c r="C118" s="28"/>
      <c r="D118" s="28"/>
      <c r="E118" s="28">
        <f t="shared" ref="E118:E127" si="348">SUM(D118-C118)</f>
        <v>0</v>
      </c>
      <c r="F118" t="s">
        <v>411</v>
      </c>
      <c r="I118" s="176" t="s">
        <v>159</v>
      </c>
      <c r="J118" s="130">
        <f t="shared" si="347"/>
        <v>4608</v>
      </c>
      <c r="K118" s="131">
        <v>4108</v>
      </c>
      <c r="L118" s="132">
        <v>500</v>
      </c>
      <c r="M118" s="132"/>
      <c r="N118" s="132" t="e">
        <f>SUM(J118-'ŠJ;dary príjmy'!J118)</f>
        <v>#VALUE!</v>
      </c>
      <c r="O118" s="327">
        <v>335372</v>
      </c>
      <c r="P118" s="327">
        <v>52085</v>
      </c>
      <c r="R118" s="559">
        <v>289487.25149789301</v>
      </c>
      <c r="S118" s="559">
        <v>49762.444030730614</v>
      </c>
      <c r="T118" s="559">
        <f>SUM(R118:S118)</f>
        <v>339249.69552862365</v>
      </c>
    </row>
    <row r="119" spans="1:64" x14ac:dyDescent="0.25">
      <c r="A119" s="94">
        <v>223002</v>
      </c>
      <c r="B119" s="98" t="s">
        <v>111</v>
      </c>
      <c r="C119" s="28">
        <v>2000</v>
      </c>
      <c r="D119" s="28">
        <v>2000</v>
      </c>
      <c r="E119" s="28">
        <f t="shared" si="348"/>
        <v>0</v>
      </c>
      <c r="F119" t="s">
        <v>411</v>
      </c>
      <c r="I119" s="176" t="s">
        <v>160</v>
      </c>
      <c r="J119" s="130">
        <f t="shared" si="347"/>
        <v>0</v>
      </c>
      <c r="K119" s="131"/>
      <c r="L119" s="132"/>
      <c r="M119" s="132"/>
      <c r="N119" s="132">
        <f>SUM(J119-'ŠJ;dary príjmy'!J119)</f>
        <v>-387457</v>
      </c>
      <c r="O119" s="275">
        <f>SUM(K114-O118)</f>
        <v>13641</v>
      </c>
      <c r="P119" s="275">
        <f>SUM(L114-P118)</f>
        <v>36643</v>
      </c>
      <c r="R119" s="275">
        <f>SUM(L114-R118)</f>
        <v>-200759.25149789301</v>
      </c>
      <c r="S119" s="275">
        <f>SUM(M114-S118)</f>
        <v>-49762.444030730614</v>
      </c>
    </row>
    <row r="120" spans="1:64" x14ac:dyDescent="0.25">
      <c r="A120" s="94">
        <v>223002</v>
      </c>
      <c r="B120" s="98" t="s">
        <v>112</v>
      </c>
      <c r="C120" s="28"/>
      <c r="D120" s="28"/>
      <c r="E120" s="28">
        <f t="shared" si="348"/>
        <v>0</v>
      </c>
      <c r="I120" s="177" t="s">
        <v>161</v>
      </c>
      <c r="J120" s="130">
        <f t="shared" si="347"/>
        <v>29568</v>
      </c>
      <c r="K120" s="133">
        <v>29568</v>
      </c>
      <c r="L120" s="134"/>
      <c r="M120" s="134"/>
      <c r="N120" s="134">
        <f>SUM(J120-'ŠJ;dary príjmy'!J120)</f>
        <v>29568</v>
      </c>
      <c r="O120" s="288"/>
    </row>
    <row r="121" spans="1:64" x14ac:dyDescent="0.25">
      <c r="A121" s="99">
        <v>223002</v>
      </c>
      <c r="B121" s="98" t="s">
        <v>151</v>
      </c>
      <c r="C121" s="10">
        <f>SUM(C118:C120)</f>
        <v>2000</v>
      </c>
      <c r="D121" s="10">
        <f>SUM(D118:D120)</f>
        <v>2000</v>
      </c>
      <c r="E121" s="10">
        <f>SUM(E118:E120)</f>
        <v>0</v>
      </c>
      <c r="I121" s="177" t="s">
        <v>162</v>
      </c>
      <c r="J121" s="130">
        <f t="shared" si="347"/>
        <v>464</v>
      </c>
      <c r="K121" s="133"/>
      <c r="L121" s="134">
        <v>464</v>
      </c>
      <c r="M121" s="134"/>
      <c r="N121" s="134">
        <f>SUM(J121-'ŠJ;dary príjmy'!J121)</f>
        <v>464</v>
      </c>
      <c r="O121" s="288"/>
    </row>
    <row r="122" spans="1:64" ht="15.75" thickBot="1" x14ac:dyDescent="0.3">
      <c r="A122" s="100"/>
      <c r="B122" s="101"/>
      <c r="C122" s="66"/>
      <c r="D122" s="66"/>
      <c r="E122" s="28">
        <f t="shared" si="348"/>
        <v>0</v>
      </c>
      <c r="I122" s="177" t="s">
        <v>163</v>
      </c>
      <c r="J122" s="130">
        <f t="shared" si="347"/>
        <v>2969</v>
      </c>
      <c r="K122" s="133"/>
      <c r="L122" s="134">
        <v>2969</v>
      </c>
      <c r="M122" s="134"/>
      <c r="N122" s="134">
        <f>SUM(J122-'ŠJ;dary príjmy'!J122)</f>
        <v>2969</v>
      </c>
      <c r="O122" s="288"/>
    </row>
    <row r="123" spans="1:64" ht="15.75" thickBot="1" x14ac:dyDescent="0.3">
      <c r="A123" s="96">
        <v>220</v>
      </c>
      <c r="B123" s="102" t="s">
        <v>113</v>
      </c>
      <c r="C123" s="16">
        <f>SUM(C122+C121+C117)</f>
        <v>8000</v>
      </c>
      <c r="D123" s="16">
        <f>SUM(D122+D121+D117)</f>
        <v>8000</v>
      </c>
      <c r="E123" s="16">
        <f>SUM(E122+E121+E117)</f>
        <v>0</v>
      </c>
      <c r="I123" s="177" t="s">
        <v>164</v>
      </c>
      <c r="J123" s="130">
        <f t="shared" si="347"/>
        <v>3200</v>
      </c>
      <c r="K123" s="133"/>
      <c r="L123" s="134">
        <v>3200</v>
      </c>
      <c r="M123" s="134"/>
      <c r="N123" s="134">
        <f>SUM(J123-'ŠJ;dary príjmy'!J123)</f>
        <v>3200</v>
      </c>
      <c r="O123" s="288"/>
    </row>
    <row r="124" spans="1:64" x14ac:dyDescent="0.25">
      <c r="A124" s="94">
        <v>292006</v>
      </c>
      <c r="B124" s="68" t="s">
        <v>115</v>
      </c>
      <c r="C124" s="28"/>
      <c r="D124" s="28"/>
      <c r="E124" s="28">
        <f>SUM(D124-C124)</f>
        <v>0</v>
      </c>
      <c r="F124" t="s">
        <v>412</v>
      </c>
      <c r="I124" s="177" t="s">
        <v>165</v>
      </c>
      <c r="J124" s="130">
        <f t="shared" si="347"/>
        <v>2700</v>
      </c>
      <c r="K124" s="133"/>
      <c r="L124" s="134">
        <v>2700</v>
      </c>
      <c r="M124" s="134"/>
      <c r="N124" s="134">
        <f>SUM(J124-'ŠJ;dary príjmy'!J124)</f>
        <v>2700</v>
      </c>
      <c r="O124" s="288"/>
    </row>
    <row r="125" spans="1:64" x14ac:dyDescent="0.25">
      <c r="A125" s="92">
        <v>292012</v>
      </c>
      <c r="B125" s="98" t="s">
        <v>117</v>
      </c>
      <c r="C125" s="10">
        <v>25</v>
      </c>
      <c r="D125" s="10">
        <v>25</v>
      </c>
      <c r="E125" s="28">
        <f t="shared" si="348"/>
        <v>0</v>
      </c>
      <c r="I125" s="178" t="s">
        <v>166</v>
      </c>
      <c r="J125" s="130">
        <f t="shared" si="347"/>
        <v>0</v>
      </c>
      <c r="K125" s="133"/>
      <c r="L125" s="134"/>
      <c r="M125" s="134"/>
      <c r="N125" s="134">
        <f>SUM(J125-'ŠJ;dary príjmy'!J125)</f>
        <v>0</v>
      </c>
      <c r="O125" s="288"/>
    </row>
    <row r="126" spans="1:64" x14ac:dyDescent="0.25">
      <c r="A126" s="92">
        <v>292017</v>
      </c>
      <c r="B126" s="98" t="s">
        <v>118</v>
      </c>
      <c r="C126" s="10"/>
      <c r="D126" s="10"/>
      <c r="E126" s="28">
        <f t="shared" si="348"/>
        <v>0</v>
      </c>
      <c r="I126" s="178" t="s">
        <v>299</v>
      </c>
      <c r="J126" s="130">
        <f t="shared" si="347"/>
        <v>7917</v>
      </c>
      <c r="K126" s="133"/>
      <c r="L126" s="134">
        <v>7917</v>
      </c>
      <c r="M126" s="134"/>
      <c r="N126" s="134">
        <f>SUM(J126-'ŠJ;dary príjmy'!J126)</f>
        <v>7917</v>
      </c>
      <c r="O126" s="288"/>
    </row>
    <row r="127" spans="1:64" ht="15.75" thickBot="1" x14ac:dyDescent="0.3">
      <c r="A127" s="92">
        <v>292027</v>
      </c>
      <c r="B127" s="98" t="s">
        <v>119</v>
      </c>
      <c r="C127" s="66"/>
      <c r="D127" s="66"/>
      <c r="E127" s="28">
        <f t="shared" si="348"/>
        <v>0</v>
      </c>
      <c r="I127" s="178" t="s">
        <v>167</v>
      </c>
      <c r="J127" s="130">
        <f t="shared" si="347"/>
        <v>0</v>
      </c>
      <c r="K127" s="133"/>
      <c r="L127" s="134"/>
      <c r="M127" s="134"/>
      <c r="N127" s="134">
        <f>SUM(J127-'ŠJ;dary príjmy'!J127)</f>
        <v>0</v>
      </c>
      <c r="O127" s="288"/>
      <c r="R127" s="288"/>
    </row>
    <row r="128" spans="1:64" ht="15.75" thickBot="1" x14ac:dyDescent="0.3">
      <c r="A128" s="96">
        <v>292</v>
      </c>
      <c r="B128" s="102" t="s">
        <v>120</v>
      </c>
      <c r="C128" s="16">
        <f>SUM(C124:C127)</f>
        <v>25</v>
      </c>
      <c r="D128" s="16">
        <f>SUM(D124:D127)</f>
        <v>25</v>
      </c>
      <c r="E128" s="16">
        <f>SUM(E124:E127)</f>
        <v>0</v>
      </c>
      <c r="I128" s="175" t="s">
        <v>168</v>
      </c>
      <c r="J128" s="127">
        <f t="shared" si="347"/>
        <v>51426</v>
      </c>
      <c r="K128" s="128">
        <f>SUM(K118:K127)</f>
        <v>33676</v>
      </c>
      <c r="L128" s="129">
        <f>SUM(L118:L127)</f>
        <v>17750</v>
      </c>
      <c r="M128" s="129">
        <f>SUM(M118:M127)</f>
        <v>0</v>
      </c>
      <c r="N128" s="129">
        <f>SUM(J128-'ŠJ;dary príjmy'!J128)</f>
        <v>51426</v>
      </c>
      <c r="O128" s="288"/>
      <c r="R128" s="288"/>
    </row>
    <row r="129" spans="1:19" ht="15.75" thickBot="1" x14ac:dyDescent="0.3">
      <c r="A129" s="103">
        <v>200</v>
      </c>
      <c r="B129" s="104" t="s">
        <v>93</v>
      </c>
      <c r="C129" s="46">
        <f>SUM(C116+C123+C128)</f>
        <v>11025</v>
      </c>
      <c r="D129" s="46">
        <f>SUM(D116+D123+D128)</f>
        <v>11025</v>
      </c>
      <c r="E129" s="46">
        <f>SUM(E116+E123+E128)</f>
        <v>0</v>
      </c>
      <c r="I129" s="174" t="s">
        <v>169</v>
      </c>
      <c r="J129" s="124">
        <f t="shared" si="347"/>
        <v>4000</v>
      </c>
      <c r="K129" s="125"/>
      <c r="L129" s="126">
        <v>4000</v>
      </c>
      <c r="M129" s="126"/>
      <c r="N129" s="126">
        <f>SUM(J129-'ŠJ;dary príjmy'!J129)</f>
        <v>4000</v>
      </c>
      <c r="O129" s="288"/>
      <c r="R129" s="288"/>
      <c r="S129" s="288"/>
    </row>
    <row r="130" spans="1:19" x14ac:dyDescent="0.25">
      <c r="A130" s="92">
        <v>311</v>
      </c>
      <c r="B130" s="105" t="s">
        <v>122</v>
      </c>
      <c r="C130" s="10">
        <v>2602</v>
      </c>
      <c r="D130" s="10">
        <v>2602</v>
      </c>
      <c r="E130" s="28">
        <f t="shared" ref="E130:E136" si="349">SUM(D130-C130)</f>
        <v>0</v>
      </c>
      <c r="F130" t="s">
        <v>413</v>
      </c>
      <c r="I130" s="514" t="s">
        <v>321</v>
      </c>
      <c r="J130" s="124">
        <f t="shared" si="347"/>
        <v>2602</v>
      </c>
      <c r="K130" s="155"/>
      <c r="L130" s="156">
        <v>2602</v>
      </c>
      <c r="M130" s="156"/>
      <c r="N130" s="126">
        <f>SUM(J130-'ŠJ;dary príjmy'!J130)</f>
        <v>2602</v>
      </c>
      <c r="O130" s="288"/>
      <c r="R130" s="288"/>
    </row>
    <row r="131" spans="1:19" ht="15.75" thickBot="1" x14ac:dyDescent="0.3">
      <c r="A131" s="92">
        <v>312001</v>
      </c>
      <c r="B131" s="105" t="s">
        <v>124</v>
      </c>
      <c r="C131" s="10"/>
      <c r="D131" s="10"/>
      <c r="E131" s="28">
        <f t="shared" si="349"/>
        <v>0</v>
      </c>
      <c r="F131" t="s">
        <v>414</v>
      </c>
      <c r="I131" s="179" t="s">
        <v>170</v>
      </c>
      <c r="J131" s="135">
        <f t="shared" si="347"/>
        <v>0</v>
      </c>
      <c r="K131" s="136"/>
      <c r="L131" s="137"/>
      <c r="M131" s="137"/>
      <c r="N131" s="137">
        <f>SUM(J131-'ŠJ;dary príjmy'!J131)</f>
        <v>0</v>
      </c>
      <c r="O131" s="288" t="s">
        <v>362</v>
      </c>
      <c r="R131" s="288"/>
    </row>
    <row r="132" spans="1:19" ht="15.75" thickBot="1" x14ac:dyDescent="0.3">
      <c r="A132" s="92">
        <v>312007</v>
      </c>
      <c r="B132" s="105" t="s">
        <v>126</v>
      </c>
      <c r="C132" s="10"/>
      <c r="D132" s="10"/>
      <c r="E132" s="28">
        <f t="shared" si="349"/>
        <v>0</v>
      </c>
      <c r="I132" s="180" t="s">
        <v>171</v>
      </c>
      <c r="J132" s="138">
        <f>SUM(K132:M132)</f>
        <v>6602</v>
      </c>
      <c r="K132" s="139">
        <f>SUM(K129:K131)</f>
        <v>0</v>
      </c>
      <c r="L132" s="148">
        <f>SUM(L129:L131)</f>
        <v>6602</v>
      </c>
      <c r="M132" s="148">
        <f>SUM(M129:M131)</f>
        <v>0</v>
      </c>
      <c r="N132" s="148">
        <f>SUM(J132-'ŠJ;dary príjmy'!J132)</f>
        <v>6602</v>
      </c>
      <c r="O132" s="288"/>
      <c r="R132" s="288"/>
    </row>
    <row r="133" spans="1:19" ht="15.75" thickBot="1" x14ac:dyDescent="0.3">
      <c r="A133" s="92">
        <v>312008</v>
      </c>
      <c r="B133" s="105" t="s">
        <v>127</v>
      </c>
      <c r="C133" s="10"/>
      <c r="D133" s="10"/>
      <c r="E133" s="28">
        <f t="shared" si="349"/>
        <v>0</v>
      </c>
      <c r="I133" s="181" t="s">
        <v>172</v>
      </c>
      <c r="J133" s="140">
        <f t="shared" si="347"/>
        <v>495769</v>
      </c>
      <c r="K133" s="141">
        <f>SUM(K132+K128+K117)</f>
        <v>382689</v>
      </c>
      <c r="L133" s="157">
        <f>SUM(L132+L128+L117)</f>
        <v>113080</v>
      </c>
      <c r="M133" s="157">
        <f>SUM(M132+M128+M117)</f>
        <v>0</v>
      </c>
      <c r="N133" s="157">
        <f>SUM(J133-'ŠJ;dary príjmy'!J133)</f>
        <v>495769</v>
      </c>
      <c r="O133" s="288"/>
      <c r="R133" s="288"/>
    </row>
    <row r="134" spans="1:19" x14ac:dyDescent="0.25">
      <c r="A134" s="92">
        <v>312011</v>
      </c>
      <c r="B134" s="105" t="s">
        <v>128</v>
      </c>
      <c r="C134" s="10"/>
      <c r="D134" s="10"/>
      <c r="E134" s="28">
        <f t="shared" si="349"/>
        <v>0</v>
      </c>
      <c r="I134" s="174" t="s">
        <v>173</v>
      </c>
      <c r="J134" s="124">
        <f t="shared" si="347"/>
        <v>0</v>
      </c>
      <c r="K134" s="125"/>
      <c r="L134" s="126"/>
      <c r="M134" s="126"/>
      <c r="N134" s="126">
        <f>SUM(J134-'ŠJ;dary príjmy'!J134)</f>
        <v>0</v>
      </c>
      <c r="O134" s="288"/>
      <c r="R134" s="288"/>
    </row>
    <row r="135" spans="1:19" x14ac:dyDescent="0.25">
      <c r="A135" s="92">
        <v>312007</v>
      </c>
      <c r="B135" s="105" t="s">
        <v>129</v>
      </c>
      <c r="C135" s="10"/>
      <c r="D135" s="10"/>
      <c r="E135" s="28">
        <f t="shared" si="349"/>
        <v>0</v>
      </c>
      <c r="I135" s="174" t="s">
        <v>157</v>
      </c>
      <c r="J135" s="124">
        <f t="shared" si="347"/>
        <v>0</v>
      </c>
      <c r="K135" s="125"/>
      <c r="L135" s="126"/>
      <c r="M135" s="126"/>
      <c r="N135" s="126">
        <f>SUM(J135-'ŠJ;dary príjmy'!J135)</f>
        <v>0</v>
      </c>
      <c r="O135" s="288"/>
      <c r="R135" s="288"/>
    </row>
    <row r="136" spans="1:19" ht="15.75" thickBot="1" x14ac:dyDescent="0.3">
      <c r="A136" s="106"/>
      <c r="B136" s="107"/>
      <c r="C136" s="66"/>
      <c r="D136" s="66"/>
      <c r="E136" s="28">
        <f t="shared" si="349"/>
        <v>0</v>
      </c>
      <c r="I136" s="174"/>
      <c r="J136" s="124">
        <f t="shared" si="347"/>
        <v>0</v>
      </c>
      <c r="K136" s="125"/>
      <c r="L136" s="126"/>
      <c r="M136" s="126"/>
      <c r="N136" s="126">
        <f>SUM(J136-'ŠJ;dary príjmy'!J136)</f>
        <v>0</v>
      </c>
      <c r="O136" s="288"/>
      <c r="R136" s="288"/>
    </row>
    <row r="137" spans="1:19" ht="15.75" thickBot="1" x14ac:dyDescent="0.3">
      <c r="A137" s="96">
        <v>310</v>
      </c>
      <c r="B137" s="102" t="s">
        <v>130</v>
      </c>
      <c r="C137" s="16">
        <f>SUM(C130:C136)</f>
        <v>2602</v>
      </c>
      <c r="D137" s="16">
        <f>SUM(D130:D136)</f>
        <v>2602</v>
      </c>
      <c r="E137" s="16">
        <f>SUM(E130:E136)</f>
        <v>0</v>
      </c>
      <c r="I137" s="175" t="s">
        <v>174</v>
      </c>
      <c r="J137" s="127">
        <f t="shared" si="347"/>
        <v>0</v>
      </c>
      <c r="K137" s="128">
        <f>SUM(K134:K136)</f>
        <v>0</v>
      </c>
      <c r="L137" s="129">
        <f>SUM(L134:L136)</f>
        <v>0</v>
      </c>
      <c r="M137" s="129">
        <f>SUM(M134:M136)</f>
        <v>0</v>
      </c>
      <c r="N137" s="129">
        <f>SUM(J137-'ŠJ;dary príjmy'!J137)</f>
        <v>0</v>
      </c>
      <c r="O137" s="288"/>
      <c r="R137" s="288"/>
    </row>
    <row r="138" spans="1:19" x14ac:dyDescent="0.25">
      <c r="A138" s="108">
        <v>321</v>
      </c>
      <c r="B138" s="109" t="s">
        <v>131</v>
      </c>
      <c r="C138" s="40"/>
      <c r="D138" s="40"/>
      <c r="E138" s="28">
        <f t="shared" ref="E138:E143" si="350">SUM(D138-C138)</f>
        <v>0</v>
      </c>
      <c r="I138" s="182" t="s">
        <v>159</v>
      </c>
      <c r="J138" s="142">
        <f t="shared" si="347"/>
        <v>0</v>
      </c>
      <c r="K138" s="143"/>
      <c r="L138" s="144"/>
      <c r="M138" s="144"/>
      <c r="N138" s="144">
        <f>SUM(J138-'ŠJ;dary príjmy'!J138)</f>
        <v>0</v>
      </c>
      <c r="O138" s="288"/>
      <c r="R138" s="288"/>
    </row>
    <row r="139" spans="1:19" x14ac:dyDescent="0.25">
      <c r="A139" s="110">
        <v>322001</v>
      </c>
      <c r="B139" s="111" t="s">
        <v>132</v>
      </c>
      <c r="C139" s="43"/>
      <c r="D139" s="43"/>
      <c r="E139" s="28">
        <f t="shared" si="350"/>
        <v>0</v>
      </c>
      <c r="I139" s="176" t="s">
        <v>160</v>
      </c>
      <c r="J139" s="130">
        <f t="shared" si="347"/>
        <v>0</v>
      </c>
      <c r="K139" s="131"/>
      <c r="L139" s="132"/>
      <c r="M139" s="132"/>
      <c r="N139" s="132">
        <f>SUM(J139-'ŠJ;dary príjmy'!J139)</f>
        <v>0</v>
      </c>
      <c r="O139" s="288"/>
      <c r="R139" s="288"/>
    </row>
    <row r="140" spans="1:19" x14ac:dyDescent="0.25">
      <c r="A140" s="110">
        <v>322005</v>
      </c>
      <c r="B140" s="105" t="s">
        <v>133</v>
      </c>
      <c r="C140" s="43"/>
      <c r="D140" s="43"/>
      <c r="E140" s="28">
        <f t="shared" si="350"/>
        <v>0</v>
      </c>
      <c r="I140" s="177" t="s">
        <v>161</v>
      </c>
      <c r="J140" s="130">
        <f t="shared" si="347"/>
        <v>0</v>
      </c>
      <c r="K140" s="133"/>
      <c r="L140" s="134"/>
      <c r="M140" s="134"/>
      <c r="N140" s="134">
        <f>SUM(J140-'ŠJ;dary príjmy'!J140)</f>
        <v>0</v>
      </c>
      <c r="O140" s="288"/>
      <c r="R140" s="288"/>
    </row>
    <row r="141" spans="1:19" x14ac:dyDescent="0.25">
      <c r="A141" s="110">
        <v>322006</v>
      </c>
      <c r="B141" s="105" t="s">
        <v>134</v>
      </c>
      <c r="C141" s="43"/>
      <c r="D141" s="43"/>
      <c r="E141" s="28">
        <f t="shared" si="350"/>
        <v>0</v>
      </c>
      <c r="I141" s="177" t="s">
        <v>162</v>
      </c>
      <c r="J141" s="130">
        <f t="shared" si="347"/>
        <v>0</v>
      </c>
      <c r="K141" s="133"/>
      <c r="L141" s="134"/>
      <c r="M141" s="134"/>
      <c r="N141" s="134">
        <f>SUM(J141-'ŠJ;dary príjmy'!J141)</f>
        <v>0</v>
      </c>
      <c r="O141" s="288"/>
      <c r="R141" s="288"/>
      <c r="S141" s="288"/>
    </row>
    <row r="142" spans="1:19" x14ac:dyDescent="0.25">
      <c r="A142" s="110">
        <v>322008</v>
      </c>
      <c r="B142" s="105" t="s">
        <v>135</v>
      </c>
      <c r="C142" s="43"/>
      <c r="D142" s="43"/>
      <c r="E142" s="10">
        <f>SUM(D142-C142)</f>
        <v>0</v>
      </c>
      <c r="I142" s="177" t="s">
        <v>163</v>
      </c>
      <c r="J142" s="130">
        <f t="shared" si="347"/>
        <v>0</v>
      </c>
      <c r="K142" s="133"/>
      <c r="L142" s="134"/>
      <c r="M142" s="134"/>
      <c r="N142" s="134">
        <f>SUM(J142-'ŠJ;dary príjmy'!J142)</f>
        <v>0</v>
      </c>
      <c r="O142" s="288"/>
      <c r="R142" s="288"/>
    </row>
    <row r="143" spans="1:19" ht="15.75" thickBot="1" x14ac:dyDescent="0.3">
      <c r="A143" s="112"/>
      <c r="B143" s="107"/>
      <c r="C143" s="69"/>
      <c r="D143" s="69"/>
      <c r="E143" s="28">
        <f t="shared" si="350"/>
        <v>0</v>
      </c>
      <c r="I143" s="177" t="s">
        <v>164</v>
      </c>
      <c r="J143" s="130">
        <f t="shared" si="347"/>
        <v>0</v>
      </c>
      <c r="K143" s="133"/>
      <c r="L143" s="134"/>
      <c r="M143" s="134"/>
      <c r="N143" s="134">
        <f>SUM(J143-'ŠJ;dary príjmy'!J143)</f>
        <v>0</v>
      </c>
      <c r="O143" s="288"/>
      <c r="R143" s="288"/>
    </row>
    <row r="144" spans="1:19" ht="15.75" thickBot="1" x14ac:dyDescent="0.3">
      <c r="A144" s="96">
        <v>320</v>
      </c>
      <c r="B144" s="102" t="s">
        <v>136</v>
      </c>
      <c r="C144" s="16">
        <f>SUM(C138:C143)</f>
        <v>0</v>
      </c>
      <c r="D144" s="16">
        <f>SUM(D138:D143)</f>
        <v>0</v>
      </c>
      <c r="E144" s="16">
        <f>SUM(E138:E143)</f>
        <v>0</v>
      </c>
      <c r="I144" s="177" t="s">
        <v>165</v>
      </c>
      <c r="J144" s="130">
        <f t="shared" si="347"/>
        <v>0</v>
      </c>
      <c r="K144" s="133"/>
      <c r="L144" s="134"/>
      <c r="M144" s="134"/>
      <c r="N144" s="134">
        <f>SUM(J144-'ŠJ;dary príjmy'!J144)</f>
        <v>0</v>
      </c>
      <c r="O144" s="288"/>
      <c r="R144" s="288"/>
    </row>
    <row r="145" spans="1:18" ht="15.75" thickBot="1" x14ac:dyDescent="0.3">
      <c r="A145" s="103">
        <v>300</v>
      </c>
      <c r="B145" s="104" t="s">
        <v>93</v>
      </c>
      <c r="C145" s="46">
        <f>SUM(C137+C144)</f>
        <v>2602</v>
      </c>
      <c r="D145" s="46">
        <f>SUM(D137+D144)</f>
        <v>2602</v>
      </c>
      <c r="E145" s="46">
        <f>SUM(E137+E144)</f>
        <v>0</v>
      </c>
      <c r="I145" s="178" t="s">
        <v>166</v>
      </c>
      <c r="J145" s="130">
        <f t="shared" si="347"/>
        <v>0</v>
      </c>
      <c r="K145" s="133"/>
      <c r="L145" s="134"/>
      <c r="M145" s="134"/>
      <c r="N145" s="134">
        <f>SUM(J145-'ŠJ;dary príjmy'!J145)</f>
        <v>0</v>
      </c>
      <c r="O145" s="288"/>
      <c r="R145" s="288"/>
    </row>
    <row r="146" spans="1:18" ht="15.75" thickBot="1" x14ac:dyDescent="0.3">
      <c r="A146" s="103">
        <v>453</v>
      </c>
      <c r="B146" s="104" t="s">
        <v>286</v>
      </c>
      <c r="C146" s="46">
        <v>7917</v>
      </c>
      <c r="D146" s="46">
        <v>7917</v>
      </c>
      <c r="E146" s="46">
        <f>SUM(D146-C146)</f>
        <v>0</v>
      </c>
      <c r="F146" s="191" t="s">
        <v>415</v>
      </c>
      <c r="I146" s="183"/>
      <c r="J146" s="145">
        <f t="shared" si="347"/>
        <v>0</v>
      </c>
      <c r="K146" s="146"/>
      <c r="L146" s="147"/>
      <c r="M146" s="147"/>
      <c r="N146" s="147">
        <f>SUM(J146-'ŠJ;dary príjmy'!J146)</f>
        <v>0</v>
      </c>
      <c r="O146" s="288"/>
      <c r="R146" s="288"/>
    </row>
    <row r="147" spans="1:18" ht="15.75" thickBot="1" x14ac:dyDescent="0.3">
      <c r="A147" s="113" t="s">
        <v>141</v>
      </c>
      <c r="B147" s="114" t="s">
        <v>138</v>
      </c>
      <c r="C147" s="52">
        <f>SUM(C129+C145+C146)</f>
        <v>21544</v>
      </c>
      <c r="D147" s="52">
        <f t="shared" ref="D147:E147" si="351">SUM(D129+D145+D146)</f>
        <v>21544</v>
      </c>
      <c r="E147" s="52">
        <f t="shared" si="351"/>
        <v>0</v>
      </c>
      <c r="F147" t="s">
        <v>416</v>
      </c>
      <c r="I147" s="175" t="s">
        <v>175</v>
      </c>
      <c r="J147" s="127">
        <f t="shared" si="347"/>
        <v>0</v>
      </c>
      <c r="K147" s="128">
        <f>SUM(K138:K146)</f>
        <v>0</v>
      </c>
      <c r="L147" s="129">
        <f>SUM(L138:L146)</f>
        <v>0</v>
      </c>
      <c r="M147" s="129">
        <f>SUM(M138:M146)</f>
        <v>0</v>
      </c>
      <c r="N147" s="129">
        <f>SUM(J147-'ŠJ;dary príjmy'!J147)</f>
        <v>0</v>
      </c>
      <c r="O147" s="288"/>
      <c r="R147" s="288"/>
    </row>
    <row r="148" spans="1:18" x14ac:dyDescent="0.25">
      <c r="A148" s="108">
        <v>200</v>
      </c>
      <c r="B148" s="109" t="s">
        <v>139</v>
      </c>
      <c r="C148" s="40">
        <v>22500</v>
      </c>
      <c r="D148" s="40">
        <v>22500</v>
      </c>
      <c r="E148" s="40">
        <f>SUM(D148-C148)</f>
        <v>0</v>
      </c>
      <c r="I148" s="174" t="s">
        <v>176</v>
      </c>
      <c r="J148" s="124">
        <f t="shared" si="347"/>
        <v>0</v>
      </c>
      <c r="K148" s="125"/>
      <c r="L148" s="126"/>
      <c r="M148" s="126"/>
      <c r="N148" s="126">
        <f>SUM(J148-'ŠJ;dary príjmy'!J148)</f>
        <v>0</v>
      </c>
      <c r="O148" s="288"/>
      <c r="R148" s="288"/>
    </row>
    <row r="149" spans="1:18" ht="15.75" thickBot="1" x14ac:dyDescent="0.3">
      <c r="A149" s="115">
        <v>400</v>
      </c>
      <c r="B149" s="116" t="s">
        <v>140</v>
      </c>
      <c r="C149" s="43">
        <v>179</v>
      </c>
      <c r="D149" s="69">
        <v>179</v>
      </c>
      <c r="E149" s="69">
        <f t="shared" ref="E149" si="352">SUM(D149-C149)</f>
        <v>0</v>
      </c>
      <c r="I149" s="179"/>
      <c r="J149" s="135">
        <f t="shared" si="347"/>
        <v>0</v>
      </c>
      <c r="K149" s="136"/>
      <c r="L149" s="137"/>
      <c r="M149" s="137"/>
      <c r="N149" s="137">
        <f>SUM(J149-'ŠJ;dary príjmy'!J149)</f>
        <v>0</v>
      </c>
      <c r="O149" s="288"/>
      <c r="R149" s="288"/>
    </row>
    <row r="150" spans="1:18" ht="15.75" thickBot="1" x14ac:dyDescent="0.3">
      <c r="A150" s="50" t="s">
        <v>141</v>
      </c>
      <c r="B150" s="117" t="s">
        <v>142</v>
      </c>
      <c r="C150" s="52">
        <f>SUM(C147:C149)</f>
        <v>44223</v>
      </c>
      <c r="D150" s="52">
        <f>SUM(D147:D149)</f>
        <v>44223</v>
      </c>
      <c r="E150" s="52">
        <f>SUM(E147:E149)</f>
        <v>0</v>
      </c>
      <c r="F150" s="288"/>
      <c r="I150" s="180" t="s">
        <v>177</v>
      </c>
      <c r="J150" s="138">
        <f t="shared" si="347"/>
        <v>0</v>
      </c>
      <c r="K150" s="139">
        <f>SUM(K148:K149)</f>
        <v>0</v>
      </c>
      <c r="L150" s="148">
        <f>SUM(L148:L149)</f>
        <v>0</v>
      </c>
      <c r="M150" s="148">
        <f>SUM(M148:M149)</f>
        <v>0</v>
      </c>
      <c r="N150" s="148">
        <f>SUM(J150-'ŠJ;dary príjmy'!J150)</f>
        <v>0</v>
      </c>
      <c r="O150" s="288"/>
      <c r="R150" s="288"/>
    </row>
    <row r="151" spans="1:18" ht="15.75" thickBot="1" x14ac:dyDescent="0.3">
      <c r="D151" s="191"/>
      <c r="E151" s="191"/>
      <c r="I151" s="181" t="s">
        <v>178</v>
      </c>
      <c r="J151" s="140">
        <f t="shared" si="347"/>
        <v>0</v>
      </c>
      <c r="K151" s="141">
        <f>SUM(K147+K150)</f>
        <v>0</v>
      </c>
      <c r="L151" s="157">
        <f t="shared" ref="L151:M151" si="353">SUM(L147+L150)</f>
        <v>0</v>
      </c>
      <c r="M151" s="157">
        <f t="shared" si="353"/>
        <v>0</v>
      </c>
      <c r="N151" s="157">
        <f>SUM(J151-'ŠJ;dary príjmy'!J151)</f>
        <v>0</v>
      </c>
      <c r="O151" s="288"/>
      <c r="R151" s="288"/>
    </row>
    <row r="152" spans="1:18" x14ac:dyDescent="0.25">
      <c r="D152" s="191"/>
      <c r="E152" s="190"/>
      <c r="I152" s="184" t="s">
        <v>179</v>
      </c>
      <c r="J152" s="149">
        <f t="shared" si="347"/>
        <v>0</v>
      </c>
      <c r="K152" s="125"/>
      <c r="L152" s="126"/>
      <c r="M152" s="126"/>
      <c r="N152" s="126">
        <f>SUM(J152-'ŠJ;dary príjmy'!J152)</f>
        <v>0</v>
      </c>
      <c r="O152" s="288"/>
      <c r="R152" s="288"/>
    </row>
    <row r="153" spans="1:18" ht="15.75" customHeight="1" thickBot="1" x14ac:dyDescent="0.3">
      <c r="D153" s="191"/>
      <c r="E153" s="190"/>
      <c r="I153" s="179" t="s">
        <v>180</v>
      </c>
      <c r="J153" s="149">
        <f t="shared" si="347"/>
        <v>0</v>
      </c>
      <c r="K153" s="136"/>
      <c r="L153" s="137"/>
      <c r="M153" s="137"/>
      <c r="N153" s="137">
        <f>SUM(J153-'ŠJ;dary príjmy'!J153)</f>
        <v>0</v>
      </c>
      <c r="O153" s="288"/>
      <c r="R153" s="288"/>
    </row>
    <row r="154" spans="1:18" ht="15.75" thickBot="1" x14ac:dyDescent="0.3">
      <c r="A154" s="77"/>
      <c r="B154" s="78" t="s">
        <v>144</v>
      </c>
      <c r="C154" s="3"/>
      <c r="D154" s="3"/>
      <c r="E154" s="3"/>
      <c r="I154" s="185" t="s">
        <v>181</v>
      </c>
      <c r="J154" s="150">
        <f t="shared" si="347"/>
        <v>0</v>
      </c>
      <c r="K154" s="131"/>
      <c r="L154" s="132"/>
      <c r="M154" s="132"/>
      <c r="N154" s="132">
        <f>SUM(J154-'ŠJ;dary príjmy'!J154)</f>
        <v>0</v>
      </c>
      <c r="O154" s="288"/>
      <c r="R154" s="288"/>
    </row>
    <row r="155" spans="1:18" ht="15.75" thickBot="1" x14ac:dyDescent="0.3">
      <c r="A155" s="79" t="s">
        <v>145</v>
      </c>
      <c r="B155" s="61"/>
      <c r="C155" s="34" t="s">
        <v>2</v>
      </c>
      <c r="D155" s="34" t="s">
        <v>275</v>
      </c>
      <c r="E155" s="34" t="s">
        <v>273</v>
      </c>
      <c r="I155" s="186"/>
      <c r="J155" s="151">
        <f t="shared" si="347"/>
        <v>0</v>
      </c>
      <c r="K155" s="152"/>
      <c r="L155" s="153"/>
      <c r="M155" s="153"/>
      <c r="N155" s="153">
        <f>SUM(J155-'ŠJ;dary príjmy'!J155)</f>
        <v>0</v>
      </c>
      <c r="O155" s="288"/>
      <c r="R155" s="288"/>
    </row>
    <row r="156" spans="1:18" ht="15.75" thickBot="1" x14ac:dyDescent="0.3">
      <c r="A156" s="80"/>
      <c r="B156" s="81"/>
      <c r="C156" s="7"/>
      <c r="D156" s="7"/>
      <c r="E156" s="28">
        <f t="shared" ref="E156:E161" si="354">SUM(D156-C156)</f>
        <v>0</v>
      </c>
      <c r="I156" s="181" t="s">
        <v>182</v>
      </c>
      <c r="J156" s="140">
        <f t="shared" si="347"/>
        <v>0</v>
      </c>
      <c r="K156" s="141">
        <f>SUM(K152:K155)</f>
        <v>0</v>
      </c>
      <c r="L156" s="157">
        <f>SUM(L152:L155)</f>
        <v>0</v>
      </c>
      <c r="M156" s="157">
        <f t="shared" ref="M156" si="355">SUM(M152:M155)</f>
        <v>0</v>
      </c>
      <c r="N156" s="157">
        <f>SUM(J156-'ŠJ;dary príjmy'!J156)</f>
        <v>0</v>
      </c>
      <c r="O156" s="288"/>
      <c r="R156" s="288"/>
    </row>
    <row r="157" spans="1:18" x14ac:dyDescent="0.25">
      <c r="A157" s="82"/>
      <c r="B157" s="83"/>
      <c r="C157" s="10"/>
      <c r="D157" s="28"/>
      <c r="E157" s="10">
        <f t="shared" si="354"/>
        <v>0</v>
      </c>
      <c r="I157" s="174" t="s">
        <v>183</v>
      </c>
      <c r="J157" s="124">
        <f t="shared" si="347"/>
        <v>37245</v>
      </c>
      <c r="K157" s="125">
        <v>28405</v>
      </c>
      <c r="L157" s="126">
        <v>8840</v>
      </c>
      <c r="M157" s="126"/>
      <c r="N157" s="126">
        <f>SUM(J157-'ŠJ;dary príjmy'!J157)</f>
        <v>37245</v>
      </c>
      <c r="O157" s="288"/>
      <c r="R157" s="288"/>
    </row>
    <row r="158" spans="1:18" x14ac:dyDescent="0.25">
      <c r="A158" s="82">
        <v>223003</v>
      </c>
      <c r="B158" s="83" t="s">
        <v>150</v>
      </c>
      <c r="C158" s="10">
        <v>22500</v>
      </c>
      <c r="D158" s="10">
        <v>22500</v>
      </c>
      <c r="E158" s="10">
        <f t="shared" si="354"/>
        <v>0</v>
      </c>
      <c r="I158" s="187" t="s">
        <v>184</v>
      </c>
      <c r="J158" s="154">
        <f t="shared" si="347"/>
        <v>0</v>
      </c>
      <c r="K158" s="155"/>
      <c r="L158" s="156"/>
      <c r="M158" s="156"/>
      <c r="N158" s="156">
        <f>SUM(J158-'ŠJ;dary príjmy'!J158)</f>
        <v>0</v>
      </c>
      <c r="O158" s="288"/>
      <c r="R158" s="288"/>
    </row>
    <row r="159" spans="1:18" ht="15.75" thickBot="1" x14ac:dyDescent="0.3">
      <c r="A159" s="82"/>
      <c r="B159" s="83"/>
      <c r="C159" s="10"/>
      <c r="D159" s="10"/>
      <c r="E159" s="10">
        <f t="shared" si="354"/>
        <v>0</v>
      </c>
      <c r="I159" s="179"/>
      <c r="J159" s="154">
        <f t="shared" si="347"/>
        <v>0</v>
      </c>
      <c r="K159" s="136"/>
      <c r="L159" s="137"/>
      <c r="M159" s="137"/>
      <c r="N159" s="137">
        <f>SUM(J159-'ŠJ;dary príjmy'!J159)</f>
        <v>0</v>
      </c>
      <c r="O159" s="288"/>
      <c r="R159" s="288"/>
    </row>
    <row r="160" spans="1:18" ht="15.75" thickBot="1" x14ac:dyDescent="0.3">
      <c r="A160" s="82">
        <v>453</v>
      </c>
      <c r="B160" s="83" t="s">
        <v>146</v>
      </c>
      <c r="C160" s="10">
        <v>179</v>
      </c>
      <c r="D160" s="10">
        <v>179</v>
      </c>
      <c r="E160" s="10">
        <f t="shared" si="354"/>
        <v>0</v>
      </c>
      <c r="I160" s="181" t="s">
        <v>185</v>
      </c>
      <c r="J160" s="140">
        <f t="shared" si="347"/>
        <v>37245</v>
      </c>
      <c r="K160" s="141">
        <f>SUM(K157:K159)</f>
        <v>28405</v>
      </c>
      <c r="L160" s="157">
        <f t="shared" ref="L160:M160" si="356">SUM(L157:L159)</f>
        <v>8840</v>
      </c>
      <c r="M160" s="157">
        <f t="shared" si="356"/>
        <v>0</v>
      </c>
      <c r="N160" s="157">
        <f>SUM(J160-'ŠJ;dary príjmy'!J160)</f>
        <v>37245</v>
      </c>
      <c r="O160" s="288"/>
      <c r="R160" s="288"/>
    </row>
    <row r="161" spans="1:18" ht="15.75" thickBot="1" x14ac:dyDescent="0.3">
      <c r="A161" s="84"/>
      <c r="B161" s="85"/>
      <c r="C161" s="13"/>
      <c r="D161" s="13"/>
      <c r="E161" s="10">
        <f t="shared" si="354"/>
        <v>0</v>
      </c>
      <c r="I161" s="173" t="s">
        <v>186</v>
      </c>
      <c r="J161" s="121">
        <f t="shared" si="347"/>
        <v>48055</v>
      </c>
      <c r="K161" s="122">
        <v>32155</v>
      </c>
      <c r="L161" s="123">
        <v>15900</v>
      </c>
      <c r="M161" s="123"/>
      <c r="N161" s="123">
        <f>SUM(J161-'ŠJ;dary príjmy'!J161)</f>
        <v>48055</v>
      </c>
      <c r="O161" s="288"/>
      <c r="R161" s="288"/>
    </row>
    <row r="162" spans="1:18" ht="15.75" customHeight="1" thickBot="1" x14ac:dyDescent="0.3">
      <c r="A162" s="86"/>
      <c r="B162" s="75"/>
      <c r="C162" s="16">
        <f>SUM(C156:C161)</f>
        <v>22679</v>
      </c>
      <c r="D162" s="16">
        <f>SUM(D156:D161)</f>
        <v>22679</v>
      </c>
      <c r="E162" s="16">
        <f>SUM(E156:E161)</f>
        <v>0</v>
      </c>
      <c r="I162" s="187" t="s">
        <v>184</v>
      </c>
      <c r="J162" s="154">
        <f t="shared" si="347"/>
        <v>0</v>
      </c>
      <c r="K162" s="155"/>
      <c r="L162" s="156"/>
      <c r="M162" s="156"/>
      <c r="N162" s="156">
        <f>SUM(J162-'ŠJ;dary príjmy'!J162)</f>
        <v>0</v>
      </c>
      <c r="O162" s="288"/>
    </row>
    <row r="163" spans="1:18" ht="15.75" thickBot="1" x14ac:dyDescent="0.3">
      <c r="E163" s="331"/>
      <c r="I163" s="179"/>
      <c r="J163" s="154">
        <f t="shared" si="347"/>
        <v>0</v>
      </c>
      <c r="K163" s="136"/>
      <c r="L163" s="137"/>
      <c r="M163" s="137"/>
      <c r="N163" s="137">
        <f>SUM(J163-'ŠJ;dary príjmy'!J163)</f>
        <v>0</v>
      </c>
      <c r="O163" s="288"/>
    </row>
    <row r="164" spans="1:18" ht="15.75" thickBot="1" x14ac:dyDescent="0.3">
      <c r="A164" s="77"/>
      <c r="B164" s="78" t="s">
        <v>144</v>
      </c>
      <c r="C164" s="3"/>
      <c r="D164" s="3"/>
      <c r="E164" s="3"/>
      <c r="I164" s="181" t="s">
        <v>187</v>
      </c>
      <c r="J164" s="140">
        <f t="shared" si="347"/>
        <v>48055</v>
      </c>
      <c r="K164" s="141">
        <f>SUM(K161:K163)</f>
        <v>32155</v>
      </c>
      <c r="L164" s="157">
        <f t="shared" ref="L164:M164" si="357">SUM(L161:L163)</f>
        <v>15900</v>
      </c>
      <c r="M164" s="157">
        <f t="shared" si="357"/>
        <v>0</v>
      </c>
      <c r="N164" s="157">
        <f>SUM(J164-'ŠJ;dary príjmy'!J164)</f>
        <v>48055</v>
      </c>
      <c r="O164" s="288"/>
    </row>
    <row r="165" spans="1:18" ht="15.75" thickBot="1" x14ac:dyDescent="0.3">
      <c r="A165" s="79" t="s">
        <v>147</v>
      </c>
      <c r="B165" s="61"/>
      <c r="C165" s="4" t="s">
        <v>2</v>
      </c>
      <c r="D165" s="34" t="s">
        <v>275</v>
      </c>
      <c r="E165" s="34" t="s">
        <v>273</v>
      </c>
      <c r="I165" s="173" t="s">
        <v>188</v>
      </c>
      <c r="J165" s="121">
        <f t="shared" si="347"/>
        <v>0</v>
      </c>
      <c r="K165" s="122"/>
      <c r="L165" s="123"/>
      <c r="M165" s="123"/>
      <c r="N165" s="123">
        <f>SUM(J165-'ŠJ;dary príjmy'!J165)</f>
        <v>0</v>
      </c>
      <c r="O165" s="288"/>
    </row>
    <row r="166" spans="1:18" x14ac:dyDescent="0.25">
      <c r="A166" s="80"/>
      <c r="B166" s="81"/>
      <c r="C166" s="63"/>
      <c r="D166" s="63"/>
      <c r="E166" s="28">
        <f>SUM(D166-C166)</f>
        <v>0</v>
      </c>
      <c r="I166" s="187" t="s">
        <v>189</v>
      </c>
      <c r="J166" s="124">
        <f t="shared" si="347"/>
        <v>0</v>
      </c>
      <c r="K166" s="125"/>
      <c r="L166" s="126"/>
      <c r="M166" s="126"/>
      <c r="N166" s="126">
        <f>SUM(J166-'ŠJ;dary príjmy'!J166)</f>
        <v>0</v>
      </c>
      <c r="O166" s="288"/>
    </row>
    <row r="167" spans="1:18" x14ac:dyDescent="0.25">
      <c r="A167" s="82">
        <v>633011</v>
      </c>
      <c r="B167" s="83" t="s">
        <v>148</v>
      </c>
      <c r="C167" s="64">
        <v>22579</v>
      </c>
      <c r="D167" s="64">
        <v>22579</v>
      </c>
      <c r="E167" s="10">
        <f>SUM(D167-C167)</f>
        <v>0</v>
      </c>
      <c r="I167" s="179"/>
      <c r="J167" s="124">
        <f t="shared" si="347"/>
        <v>0</v>
      </c>
      <c r="K167" s="125"/>
      <c r="L167" s="126"/>
      <c r="M167" s="126"/>
      <c r="N167" s="126">
        <f>SUM(J167-'ŠJ;dary príjmy'!J167)</f>
        <v>0</v>
      </c>
      <c r="O167" s="288"/>
    </row>
    <row r="168" spans="1:18" ht="15.75" thickBot="1" x14ac:dyDescent="0.3">
      <c r="A168" s="82"/>
      <c r="B168" s="83"/>
      <c r="C168" s="64"/>
      <c r="D168" s="349"/>
      <c r="E168" s="10">
        <f t="shared" ref="E168:E170" si="358">SUM(D168-C168)</f>
        <v>0</v>
      </c>
      <c r="I168" s="176" t="s">
        <v>159</v>
      </c>
      <c r="J168" s="130">
        <f t="shared" si="347"/>
        <v>0</v>
      </c>
      <c r="K168" s="131"/>
      <c r="L168" s="132"/>
      <c r="M168" s="132"/>
      <c r="N168" s="132">
        <f>SUM(J168-'ŠJ;dary príjmy'!J168)</f>
        <v>0</v>
      </c>
      <c r="O168" s="288"/>
    </row>
    <row r="169" spans="1:18" ht="15.75" thickBot="1" x14ac:dyDescent="0.3">
      <c r="A169" s="82">
        <v>637012</v>
      </c>
      <c r="B169" s="83" t="s">
        <v>149</v>
      </c>
      <c r="C169" s="64">
        <v>100</v>
      </c>
      <c r="D169" s="64">
        <v>100</v>
      </c>
      <c r="E169" s="10">
        <f t="shared" si="358"/>
        <v>0</v>
      </c>
      <c r="I169" s="181" t="s">
        <v>190</v>
      </c>
      <c r="J169" s="140">
        <f t="shared" si="347"/>
        <v>0</v>
      </c>
      <c r="K169" s="141">
        <f>SUM(K165:K168)</f>
        <v>0</v>
      </c>
      <c r="L169" s="157">
        <f>SUM(L165:L168)</f>
        <v>0</v>
      </c>
      <c r="M169" s="157">
        <f>SUM(M165:M168)</f>
        <v>0</v>
      </c>
      <c r="N169" s="157">
        <f>SUM(J169-'ŠJ;dary príjmy'!J169)</f>
        <v>0</v>
      </c>
      <c r="O169" s="288"/>
    </row>
    <row r="170" spans="1:18" x14ac:dyDescent="0.25">
      <c r="A170" s="82"/>
      <c r="B170" s="83"/>
      <c r="C170" s="64"/>
      <c r="D170" s="76"/>
      <c r="E170" s="10">
        <f t="shared" si="358"/>
        <v>0</v>
      </c>
      <c r="I170" s="174" t="s">
        <v>191</v>
      </c>
      <c r="J170" s="124">
        <f t="shared" si="347"/>
        <v>0</v>
      </c>
      <c r="K170" s="125"/>
      <c r="L170" s="126"/>
      <c r="M170" s="126"/>
      <c r="N170" s="126">
        <f>SUM(J170-'ŠJ;dary príjmy'!J170)</f>
        <v>0</v>
      </c>
      <c r="O170" s="288"/>
    </row>
    <row r="171" spans="1:18" ht="15.75" thickBot="1" x14ac:dyDescent="0.3">
      <c r="A171" s="84"/>
      <c r="B171" s="85"/>
      <c r="C171" s="76"/>
      <c r="D171" s="76"/>
      <c r="E171" s="10">
        <f>SUM(D171-C171)</f>
        <v>0</v>
      </c>
      <c r="I171" s="187" t="s">
        <v>184</v>
      </c>
      <c r="J171" s="154">
        <f t="shared" si="347"/>
        <v>0</v>
      </c>
      <c r="K171" s="155"/>
      <c r="L171" s="156"/>
      <c r="M171" s="156"/>
      <c r="N171" s="156">
        <f>SUM(J171-'ŠJ;dary príjmy'!J171)</f>
        <v>0</v>
      </c>
      <c r="O171" s="288"/>
    </row>
    <row r="172" spans="1:18" ht="15.75" thickBot="1" x14ac:dyDescent="0.3">
      <c r="A172" s="87"/>
      <c r="B172" s="75"/>
      <c r="C172" s="16">
        <f>SUM(C166:C171)</f>
        <v>22679</v>
      </c>
      <c r="D172" s="16">
        <f>SUM(D166:D171)</f>
        <v>22679</v>
      </c>
      <c r="E172" s="16">
        <f>SUM(E166:E171)</f>
        <v>0</v>
      </c>
      <c r="I172" s="179"/>
      <c r="J172" s="154">
        <f t="shared" si="347"/>
        <v>0</v>
      </c>
      <c r="K172" s="136"/>
      <c r="L172" s="137"/>
      <c r="M172" s="137"/>
      <c r="N172" s="137">
        <f>SUM(J172-'ŠJ;dary príjmy'!J172)</f>
        <v>0</v>
      </c>
      <c r="O172" s="288"/>
    </row>
    <row r="173" spans="1:18" ht="15.75" thickBot="1" x14ac:dyDescent="0.3">
      <c r="I173" s="181" t="s">
        <v>192</v>
      </c>
      <c r="J173" s="140">
        <f t="shared" si="347"/>
        <v>0</v>
      </c>
      <c r="K173" s="141">
        <f>SUM(K170:K172)</f>
        <v>0</v>
      </c>
      <c r="L173" s="157">
        <f t="shared" ref="L173" si="359">SUM(L170:L172)</f>
        <v>0</v>
      </c>
      <c r="M173" s="157">
        <f>SUM(M170:M172)</f>
        <v>0</v>
      </c>
      <c r="N173" s="157">
        <f>SUM(J173-'ŠJ;dary príjmy'!J173)</f>
        <v>0</v>
      </c>
      <c r="O173" s="288"/>
    </row>
    <row r="174" spans="1:18" ht="15.75" thickBot="1" x14ac:dyDescent="0.3">
      <c r="I174" s="188" t="s">
        <v>193</v>
      </c>
      <c r="J174" s="158">
        <f t="shared" si="347"/>
        <v>89300</v>
      </c>
      <c r="K174" s="159">
        <f>SUM(K171+K170+K165+K162+K161+K158+K157+K153+K152+K148+K129+K131)</f>
        <v>60560</v>
      </c>
      <c r="L174" s="159">
        <f t="shared" ref="L174:M174" si="360">SUM(L171+L170+L165+L162+L161+L158+L157+L153+L152+L148+L129+L131)</f>
        <v>28740</v>
      </c>
      <c r="M174" s="159">
        <f t="shared" si="360"/>
        <v>0</v>
      </c>
      <c r="N174" s="159">
        <f>SUM(J174-'ŠJ;dary príjmy'!J174)</f>
        <v>89300</v>
      </c>
      <c r="O174" s="288"/>
    </row>
    <row r="175" spans="1:18" x14ac:dyDescent="0.25">
      <c r="I175" s="176" t="s">
        <v>194</v>
      </c>
      <c r="J175" s="130">
        <f t="shared" si="347"/>
        <v>0</v>
      </c>
      <c r="K175" s="131"/>
      <c r="L175" s="132"/>
      <c r="M175" s="132"/>
      <c r="N175" s="132">
        <f>SUM(J175-'ŠJ;dary príjmy'!J175)</f>
        <v>0</v>
      </c>
      <c r="O175" s="288"/>
    </row>
    <row r="176" spans="1:18" ht="15.75" thickBot="1" x14ac:dyDescent="0.3">
      <c r="I176" s="178" t="s">
        <v>195</v>
      </c>
      <c r="J176" s="160">
        <f t="shared" si="347"/>
        <v>0</v>
      </c>
      <c r="K176" s="133"/>
      <c r="L176" s="134"/>
      <c r="M176" s="134"/>
      <c r="N176" s="134">
        <f>SUM(J176-'ŠJ;dary príjmy'!J176)</f>
        <v>0</v>
      </c>
      <c r="O176" s="288"/>
    </row>
    <row r="177" spans="9:15" ht="15.75" thickBot="1" x14ac:dyDescent="0.3">
      <c r="I177" s="181" t="s">
        <v>196</v>
      </c>
      <c r="J177" s="140">
        <f t="shared" si="347"/>
        <v>0</v>
      </c>
      <c r="K177" s="141">
        <f>SUM(K175:K176)</f>
        <v>0</v>
      </c>
      <c r="L177" s="157">
        <f>SUM(L175:L176)</f>
        <v>0</v>
      </c>
      <c r="M177" s="157">
        <f>SUM(M175:M176)</f>
        <v>0</v>
      </c>
      <c r="N177" s="157">
        <f>SUM(J177-'ŠJ;dary príjmy'!J177)</f>
        <v>0</v>
      </c>
      <c r="O177" s="288"/>
    </row>
    <row r="178" spans="9:15" ht="15.75" thickBot="1" x14ac:dyDescent="0.3">
      <c r="I178" s="161" t="s">
        <v>197</v>
      </c>
      <c r="J178" s="170">
        <f t="shared" si="347"/>
        <v>581069</v>
      </c>
      <c r="K178" s="162">
        <f>SUM(K177+K174+K168+K154+K128+K117+K166+K130)</f>
        <v>443249</v>
      </c>
      <c r="L178" s="162">
        <f t="shared" ref="L178:M178" si="361">SUM(L177+L174+L168+L154+L128+L117+L166+L130)</f>
        <v>137820</v>
      </c>
      <c r="M178" s="162">
        <f t="shared" si="361"/>
        <v>0</v>
      </c>
      <c r="N178" s="162">
        <f>SUM(J178-'ŠJ;dary príjmy'!J178)</f>
        <v>581069</v>
      </c>
      <c r="O178" s="288"/>
    </row>
    <row r="179" spans="9:15" x14ac:dyDescent="0.25">
      <c r="I179" s="163" t="s">
        <v>198</v>
      </c>
      <c r="J179" s="164">
        <f t="shared" si="347"/>
        <v>22679</v>
      </c>
      <c r="K179" s="165"/>
      <c r="L179" s="166">
        <v>22679</v>
      </c>
      <c r="M179" s="166"/>
      <c r="N179" s="314">
        <f>SUM(J179-'ŠJ;dary príjmy'!J179)</f>
        <v>22679</v>
      </c>
      <c r="O179" s="288"/>
    </row>
    <row r="180" spans="9:15" ht="15.75" thickBot="1" x14ac:dyDescent="0.3">
      <c r="I180" s="174"/>
      <c r="J180" s="171">
        <f t="shared" si="347"/>
        <v>0</v>
      </c>
      <c r="K180" s="167"/>
      <c r="L180" s="168"/>
      <c r="M180" s="168"/>
      <c r="N180" s="315">
        <f>SUM(J180-'ŠJ;dary príjmy'!J180)</f>
        <v>0</v>
      </c>
      <c r="O180" s="288"/>
    </row>
    <row r="181" spans="9:15" ht="15.75" thickBot="1" x14ac:dyDescent="0.3">
      <c r="I181" s="161" t="s">
        <v>199</v>
      </c>
      <c r="J181" s="169">
        <f t="shared" ref="J181" si="362">SUM(K181:M181)</f>
        <v>603748</v>
      </c>
      <c r="K181" s="162">
        <f>SUM(K178:K180)</f>
        <v>443249</v>
      </c>
      <c r="L181" s="189">
        <f>SUM(L178:L180)</f>
        <v>160499</v>
      </c>
      <c r="M181" s="162">
        <f>SUM(M178:M180)</f>
        <v>0</v>
      </c>
      <c r="N181" s="162">
        <f>SUM(J181-'ŠJ;dary príjmy'!J181)</f>
        <v>603748</v>
      </c>
    </row>
  </sheetData>
  <mergeCells count="26">
    <mergeCell ref="A111:B111"/>
    <mergeCell ref="A112:B112"/>
    <mergeCell ref="A55:B55"/>
    <mergeCell ref="P55:Q55"/>
    <mergeCell ref="AD55:AE55"/>
    <mergeCell ref="AR55:AS55"/>
    <mergeCell ref="BF55:BG55"/>
    <mergeCell ref="BT55:BU55"/>
    <mergeCell ref="A54:B54"/>
    <mergeCell ref="P54:Q54"/>
    <mergeCell ref="AD54:AE54"/>
    <mergeCell ref="AR54:AS54"/>
    <mergeCell ref="BF54:BG54"/>
    <mergeCell ref="BT54:BU54"/>
    <mergeCell ref="BT7:BU7"/>
    <mergeCell ref="A6:B6"/>
    <mergeCell ref="P6:Q6"/>
    <mergeCell ref="AD6:AE6"/>
    <mergeCell ref="AR6:AS6"/>
    <mergeCell ref="BF6:BG6"/>
    <mergeCell ref="BT6:BU6"/>
    <mergeCell ref="A7:B7"/>
    <mergeCell ref="P7:Q7"/>
    <mergeCell ref="AD7:AE7"/>
    <mergeCell ref="AR7:AS7"/>
    <mergeCell ref="BF7:BG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28"/>
  <sheetViews>
    <sheetView view="pageBreakPreview" topLeftCell="A75" zoomScale="60" zoomScaleNormal="100" workbookViewId="0">
      <selection activeCell="B97" sqref="B97"/>
    </sheetView>
  </sheetViews>
  <sheetFormatPr defaultRowHeight="15" x14ac:dyDescent="0.25"/>
  <cols>
    <col min="1" max="1" width="13.7109375" customWidth="1"/>
    <col min="2" max="3" width="15.7109375" customWidth="1"/>
    <col min="4" max="4" width="18.85546875" customWidth="1"/>
    <col min="5" max="14" width="15.7109375" customWidth="1"/>
  </cols>
  <sheetData>
    <row r="1" spans="1:14" x14ac:dyDescent="0.25">
      <c r="A1" s="384" t="s">
        <v>207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spans="1:14" ht="15.75" thickBot="1" x14ac:dyDescent="0.3">
      <c r="A2" s="386" t="s">
        <v>154</v>
      </c>
      <c r="B2" s="387">
        <v>43555</v>
      </c>
      <c r="G2" s="198"/>
      <c r="H2" s="300"/>
    </row>
    <row r="3" spans="1:14" x14ac:dyDescent="0.25">
      <c r="A3" s="260" t="s">
        <v>302</v>
      </c>
      <c r="B3" s="388">
        <v>610</v>
      </c>
      <c r="C3" s="388">
        <v>620</v>
      </c>
      <c r="D3" s="388">
        <v>631</v>
      </c>
      <c r="E3" s="388">
        <v>632</v>
      </c>
      <c r="F3" s="388">
        <v>633</v>
      </c>
      <c r="G3" s="388">
        <v>634</v>
      </c>
      <c r="H3" s="388">
        <v>635</v>
      </c>
      <c r="I3" s="388">
        <v>636</v>
      </c>
      <c r="J3" s="388">
        <v>637</v>
      </c>
      <c r="K3" s="388">
        <v>630</v>
      </c>
      <c r="L3" s="388">
        <v>640</v>
      </c>
      <c r="M3" s="388">
        <v>700</v>
      </c>
      <c r="N3" s="389" t="s">
        <v>233</v>
      </c>
    </row>
    <row r="4" spans="1:14" ht="15.75" thickBot="1" x14ac:dyDescent="0.3">
      <c r="A4" s="270" t="s">
        <v>303</v>
      </c>
      <c r="B4" s="390" t="s">
        <v>304</v>
      </c>
      <c r="C4" s="390" t="s">
        <v>242</v>
      </c>
      <c r="D4" s="390" t="s">
        <v>305</v>
      </c>
      <c r="E4" s="390" t="s">
        <v>306</v>
      </c>
      <c r="F4" s="390" t="s">
        <v>307</v>
      </c>
      <c r="G4" s="390" t="s">
        <v>163</v>
      </c>
      <c r="H4" s="390" t="s">
        <v>308</v>
      </c>
      <c r="I4" s="390" t="s">
        <v>309</v>
      </c>
      <c r="J4" s="390" t="s">
        <v>310</v>
      </c>
      <c r="K4" s="390" t="s">
        <v>311</v>
      </c>
      <c r="L4" s="390" t="s">
        <v>312</v>
      </c>
      <c r="M4" s="390" t="s">
        <v>313</v>
      </c>
      <c r="N4" s="391"/>
    </row>
    <row r="5" spans="1:14" x14ac:dyDescent="0.25">
      <c r="A5" s="392" t="s">
        <v>212</v>
      </c>
      <c r="B5" s="393">
        <v>91693</v>
      </c>
      <c r="C5" s="393">
        <v>32048</v>
      </c>
      <c r="D5" s="393">
        <v>480</v>
      </c>
      <c r="E5" s="393">
        <v>7020</v>
      </c>
      <c r="F5" s="393">
        <v>10160</v>
      </c>
      <c r="G5" s="393">
        <v>320</v>
      </c>
      <c r="H5" s="393">
        <v>8888</v>
      </c>
      <c r="I5" s="394">
        <v>0</v>
      </c>
      <c r="J5" s="393">
        <v>8820</v>
      </c>
      <c r="K5" s="393">
        <f t="shared" ref="K5:K10" si="0">SUM(D5:J5)</f>
        <v>35688</v>
      </c>
      <c r="L5" s="394">
        <v>150</v>
      </c>
      <c r="M5" s="395"/>
      <c r="N5" s="396">
        <f t="shared" ref="N5:N17" si="1">SUM(B5,C5,K5,L5,M5,)</f>
        <v>159579</v>
      </c>
    </row>
    <row r="6" spans="1:14" x14ac:dyDescent="0.25">
      <c r="A6" s="265" t="s">
        <v>314</v>
      </c>
      <c r="B6" s="397">
        <v>13615.49</v>
      </c>
      <c r="C6" s="397">
        <v>4707.28</v>
      </c>
      <c r="D6" s="397">
        <v>27.7</v>
      </c>
      <c r="E6" s="397">
        <v>2085.09</v>
      </c>
      <c r="F6" s="397">
        <v>2128.5100000000002</v>
      </c>
      <c r="G6" s="397"/>
      <c r="H6" s="397">
        <v>30.4</v>
      </c>
      <c r="I6" s="397"/>
      <c r="J6" s="397">
        <v>1225.57</v>
      </c>
      <c r="K6" s="397">
        <f t="shared" si="0"/>
        <v>5497.2699999999995</v>
      </c>
      <c r="L6" s="397"/>
      <c r="M6" s="397"/>
      <c r="N6" s="398">
        <f t="shared" si="1"/>
        <v>23820.04</v>
      </c>
    </row>
    <row r="7" spans="1:14" x14ac:dyDescent="0.25">
      <c r="A7" s="265" t="s">
        <v>315</v>
      </c>
      <c r="B7" s="397"/>
      <c r="C7" s="397"/>
      <c r="D7" s="397"/>
      <c r="E7" s="397"/>
      <c r="F7" s="397"/>
      <c r="G7" s="397"/>
      <c r="H7" s="397"/>
      <c r="I7" s="397"/>
      <c r="J7" s="397"/>
      <c r="K7" s="397">
        <f t="shared" si="0"/>
        <v>0</v>
      </c>
      <c r="L7" s="397"/>
      <c r="M7" s="397"/>
      <c r="N7" s="398">
        <f t="shared" si="1"/>
        <v>0</v>
      </c>
    </row>
    <row r="8" spans="1:14" x14ac:dyDescent="0.25">
      <c r="A8" s="265" t="s">
        <v>316</v>
      </c>
      <c r="B8" s="397"/>
      <c r="C8" s="397"/>
      <c r="D8" s="397"/>
      <c r="E8" s="397"/>
      <c r="F8" s="397"/>
      <c r="G8" s="397"/>
      <c r="H8" s="397"/>
      <c r="I8" s="397"/>
      <c r="J8" s="397"/>
      <c r="K8" s="397">
        <f t="shared" si="0"/>
        <v>0</v>
      </c>
      <c r="L8" s="397"/>
      <c r="M8" s="397"/>
      <c r="N8" s="398">
        <f t="shared" si="1"/>
        <v>0</v>
      </c>
    </row>
    <row r="9" spans="1:14" x14ac:dyDescent="0.25">
      <c r="A9" s="265" t="s">
        <v>166</v>
      </c>
      <c r="B9" s="397"/>
      <c r="C9" s="397"/>
      <c r="D9" s="397"/>
      <c r="E9" s="397"/>
      <c r="F9" s="397"/>
      <c r="G9" s="397"/>
      <c r="H9" s="397"/>
      <c r="I9" s="397"/>
      <c r="J9" s="397"/>
      <c r="K9" s="397">
        <f t="shared" si="0"/>
        <v>0</v>
      </c>
      <c r="L9" s="397"/>
      <c r="M9" s="397"/>
      <c r="N9" s="398">
        <f t="shared" si="1"/>
        <v>0</v>
      </c>
    </row>
    <row r="10" spans="1:14" x14ac:dyDescent="0.25">
      <c r="A10" s="265" t="s">
        <v>317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>
        <f t="shared" si="0"/>
        <v>0</v>
      </c>
      <c r="L10" s="397"/>
      <c r="M10" s="397"/>
      <c r="N10" s="398">
        <f t="shared" si="1"/>
        <v>0</v>
      </c>
    </row>
    <row r="11" spans="1:14" x14ac:dyDescent="0.25">
      <c r="A11" s="265" t="s">
        <v>318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>
        <f>SUM(E11:J11)</f>
        <v>0</v>
      </c>
      <c r="L11" s="397"/>
      <c r="M11" s="397"/>
      <c r="N11" s="398">
        <f t="shared" si="1"/>
        <v>0</v>
      </c>
    </row>
    <row r="12" spans="1:14" x14ac:dyDescent="0.25">
      <c r="A12" s="265" t="s">
        <v>319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>
        <f>SUM(E12:J12)</f>
        <v>0</v>
      </c>
      <c r="L12" s="397"/>
      <c r="M12" s="397"/>
      <c r="N12" s="398">
        <f t="shared" si="1"/>
        <v>0</v>
      </c>
    </row>
    <row r="13" spans="1:14" x14ac:dyDescent="0.25">
      <c r="A13" s="399" t="s">
        <v>320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>
        <f>SUM(D13:J13)</f>
        <v>0</v>
      </c>
      <c r="L13" s="397"/>
      <c r="M13" s="397"/>
      <c r="N13" s="398">
        <f t="shared" si="1"/>
        <v>0</v>
      </c>
    </row>
    <row r="14" spans="1:14" x14ac:dyDescent="0.25">
      <c r="A14" s="399" t="s">
        <v>321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>
        <f>SUM(D14:J14)</f>
        <v>0</v>
      </c>
      <c r="L14" s="397"/>
      <c r="M14" s="397"/>
      <c r="N14" s="398">
        <f t="shared" si="1"/>
        <v>0</v>
      </c>
    </row>
    <row r="15" spans="1:14" x14ac:dyDescent="0.25">
      <c r="A15" s="399" t="s">
        <v>164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>
        <f>SUM(D15:J15)</f>
        <v>0</v>
      </c>
      <c r="L15" s="397"/>
      <c r="M15" s="397"/>
      <c r="N15" s="398">
        <f t="shared" si="1"/>
        <v>0</v>
      </c>
    </row>
    <row r="16" spans="1:14" x14ac:dyDescent="0.25">
      <c r="A16" s="399" t="s">
        <v>162</v>
      </c>
      <c r="B16" s="397"/>
      <c r="C16" s="397"/>
      <c r="D16" s="397"/>
      <c r="E16" s="397"/>
      <c r="F16" s="397"/>
      <c r="G16" s="397"/>
      <c r="H16" s="397"/>
      <c r="I16" s="397"/>
      <c r="J16" s="397"/>
      <c r="K16" s="397">
        <f>SUM(D16:J16)</f>
        <v>0</v>
      </c>
      <c r="L16" s="397"/>
      <c r="M16" s="397"/>
      <c r="N16" s="398">
        <f t="shared" si="1"/>
        <v>0</v>
      </c>
    </row>
    <row r="17" spans="1:14" x14ac:dyDescent="0.25">
      <c r="A17" s="265" t="s">
        <v>163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>
        <f>SUM(D17:J17)</f>
        <v>0</v>
      </c>
      <c r="L17" s="397"/>
      <c r="M17" s="397"/>
      <c r="N17" s="398">
        <f t="shared" si="1"/>
        <v>0</v>
      </c>
    </row>
    <row r="18" spans="1:14" ht="15.75" thickBot="1" x14ac:dyDescent="0.3">
      <c r="A18" s="270" t="s">
        <v>93</v>
      </c>
      <c r="B18" s="400">
        <f t="shared" ref="B18:M18" si="2">SUM(B6:B17)</f>
        <v>13615.49</v>
      </c>
      <c r="C18" s="400">
        <f t="shared" si="2"/>
        <v>4707.28</v>
      </c>
      <c r="D18" s="400">
        <f t="shared" si="2"/>
        <v>27.7</v>
      </c>
      <c r="E18" s="400">
        <f t="shared" si="2"/>
        <v>2085.09</v>
      </c>
      <c r="F18" s="400">
        <f t="shared" si="2"/>
        <v>2128.5100000000002</v>
      </c>
      <c r="G18" s="400">
        <f t="shared" si="2"/>
        <v>0</v>
      </c>
      <c r="H18" s="400">
        <f t="shared" si="2"/>
        <v>30.4</v>
      </c>
      <c r="I18" s="400">
        <f t="shared" si="2"/>
        <v>0</v>
      </c>
      <c r="J18" s="400">
        <f t="shared" si="2"/>
        <v>1225.57</v>
      </c>
      <c r="K18" s="400">
        <f t="shared" si="2"/>
        <v>5497.2699999999995</v>
      </c>
      <c r="L18" s="400">
        <f t="shared" si="2"/>
        <v>0</v>
      </c>
      <c r="M18" s="400">
        <f t="shared" si="2"/>
        <v>0</v>
      </c>
      <c r="N18" s="401">
        <f>SUM(N6:N17)</f>
        <v>23820.04</v>
      </c>
    </row>
    <row r="19" spans="1:14" ht="15.75" thickBot="1" x14ac:dyDescent="0.3">
      <c r="A19" s="402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4"/>
    </row>
    <row r="20" spans="1:14" x14ac:dyDescent="0.25">
      <c r="A20" s="392" t="s">
        <v>213</v>
      </c>
      <c r="B20" s="393">
        <v>166930</v>
      </c>
      <c r="C20" s="393">
        <v>58342</v>
      </c>
      <c r="D20" s="393">
        <v>720</v>
      </c>
      <c r="E20" s="393">
        <v>10530</v>
      </c>
      <c r="F20" s="393">
        <v>15240</v>
      </c>
      <c r="G20" s="393">
        <v>480</v>
      </c>
      <c r="H20" s="393">
        <v>12520</v>
      </c>
      <c r="I20" s="394">
        <v>0</v>
      </c>
      <c r="J20" s="393">
        <v>13100</v>
      </c>
      <c r="K20" s="393">
        <f t="shared" ref="K20:K25" si="3">SUM(D20:J20)</f>
        <v>52590</v>
      </c>
      <c r="L20" s="394">
        <v>300</v>
      </c>
      <c r="M20" s="395"/>
      <c r="N20" s="396">
        <f t="shared" ref="N20:N34" si="4">SUM(B20,C20,K20,L20,M20,)</f>
        <v>278162</v>
      </c>
    </row>
    <row r="21" spans="1:14" x14ac:dyDescent="0.25">
      <c r="A21" s="265" t="s">
        <v>314</v>
      </c>
      <c r="B21" s="397">
        <v>24286.5</v>
      </c>
      <c r="C21" s="397">
        <v>8492.64</v>
      </c>
      <c r="D21" s="397">
        <v>162.31</v>
      </c>
      <c r="E21" s="397">
        <v>2374.0300000000002</v>
      </c>
      <c r="F21" s="397">
        <v>1470.75</v>
      </c>
      <c r="G21" s="397">
        <v>140</v>
      </c>
      <c r="H21" s="397">
        <v>39.11</v>
      </c>
      <c r="I21" s="397"/>
      <c r="J21" s="397">
        <v>2198.9899999999998</v>
      </c>
      <c r="K21" s="397">
        <f t="shared" si="3"/>
        <v>6385.19</v>
      </c>
      <c r="L21" s="397">
        <v>13.24</v>
      </c>
      <c r="M21" s="397"/>
      <c r="N21" s="398">
        <f t="shared" si="4"/>
        <v>39177.57</v>
      </c>
    </row>
    <row r="22" spans="1:14" x14ac:dyDescent="0.25">
      <c r="A22" s="265" t="s">
        <v>315</v>
      </c>
      <c r="B22" s="397">
        <v>5498</v>
      </c>
      <c r="C22" s="397">
        <v>1894</v>
      </c>
      <c r="D22" s="397"/>
      <c r="E22" s="397"/>
      <c r="F22" s="397"/>
      <c r="G22" s="397"/>
      <c r="H22" s="397"/>
      <c r="I22" s="397"/>
      <c r="J22" s="397"/>
      <c r="K22" s="397">
        <f t="shared" si="3"/>
        <v>0</v>
      </c>
      <c r="L22" s="397"/>
      <c r="M22" s="397"/>
      <c r="N22" s="398">
        <f t="shared" si="4"/>
        <v>7392</v>
      </c>
    </row>
    <row r="23" spans="1:14" x14ac:dyDescent="0.25">
      <c r="A23" s="265" t="s">
        <v>316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>
        <f t="shared" si="3"/>
        <v>0</v>
      </c>
      <c r="L23" s="397"/>
      <c r="M23" s="397"/>
      <c r="N23" s="398">
        <f t="shared" si="4"/>
        <v>0</v>
      </c>
    </row>
    <row r="24" spans="1:14" x14ac:dyDescent="0.25">
      <c r="A24" s="265" t="s">
        <v>319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>
        <f t="shared" si="3"/>
        <v>0</v>
      </c>
      <c r="L24" s="397"/>
      <c r="M24" s="397"/>
      <c r="N24" s="398">
        <f t="shared" si="4"/>
        <v>0</v>
      </c>
    </row>
    <row r="25" spans="1:14" x14ac:dyDescent="0.25">
      <c r="A25" s="265" t="s">
        <v>166</v>
      </c>
      <c r="B25" s="397"/>
      <c r="C25" s="397"/>
      <c r="D25" s="397"/>
      <c r="E25" s="397"/>
      <c r="F25" s="397"/>
      <c r="G25" s="397"/>
      <c r="H25" s="397"/>
      <c r="I25" s="397"/>
      <c r="J25" s="397"/>
      <c r="K25" s="397">
        <f t="shared" si="3"/>
        <v>0</v>
      </c>
      <c r="L25" s="397"/>
      <c r="M25" s="397"/>
      <c r="N25" s="398">
        <f t="shared" si="4"/>
        <v>0</v>
      </c>
    </row>
    <row r="26" spans="1:14" x14ac:dyDescent="0.25">
      <c r="A26" s="265" t="s">
        <v>317</v>
      </c>
      <c r="B26" s="397"/>
      <c r="C26" s="397"/>
      <c r="D26" s="397"/>
      <c r="E26" s="397"/>
      <c r="F26" s="397"/>
      <c r="G26" s="397"/>
      <c r="H26" s="397"/>
      <c r="I26" s="397"/>
      <c r="J26" s="397"/>
      <c r="K26" s="397">
        <f>SUM(D26:J26)</f>
        <v>0</v>
      </c>
      <c r="L26" s="397"/>
      <c r="M26" s="397"/>
      <c r="N26" s="398">
        <f t="shared" si="4"/>
        <v>0</v>
      </c>
    </row>
    <row r="27" spans="1:14" x14ac:dyDescent="0.25">
      <c r="A27" s="265" t="s">
        <v>322</v>
      </c>
      <c r="B27" s="397"/>
      <c r="C27" s="397"/>
      <c r="D27" s="397"/>
      <c r="E27" s="397"/>
      <c r="F27" s="397"/>
      <c r="G27" s="397"/>
      <c r="H27" s="397"/>
      <c r="I27" s="397"/>
      <c r="J27" s="397"/>
      <c r="K27" s="397">
        <f>SUM(E27:J27)</f>
        <v>0</v>
      </c>
      <c r="L27" s="397"/>
      <c r="M27" s="397"/>
      <c r="N27" s="398">
        <f t="shared" si="4"/>
        <v>0</v>
      </c>
    </row>
    <row r="28" spans="1:14" x14ac:dyDescent="0.25">
      <c r="A28" s="399" t="s">
        <v>162</v>
      </c>
      <c r="B28" s="397"/>
      <c r="C28" s="397"/>
      <c r="D28" s="397"/>
      <c r="E28" s="397"/>
      <c r="F28" s="397"/>
      <c r="G28" s="397"/>
      <c r="H28" s="397"/>
      <c r="I28" s="397"/>
      <c r="J28" s="397"/>
      <c r="K28" s="397">
        <f t="shared" ref="K28:K34" si="5">SUM(E28:J28)</f>
        <v>0</v>
      </c>
      <c r="L28" s="397"/>
      <c r="M28" s="397"/>
      <c r="N28" s="398">
        <f t="shared" si="4"/>
        <v>0</v>
      </c>
    </row>
    <row r="29" spans="1:14" x14ac:dyDescent="0.25">
      <c r="A29" s="399" t="s">
        <v>320</v>
      </c>
      <c r="B29" s="397"/>
      <c r="C29" s="397"/>
      <c r="D29" s="397"/>
      <c r="E29" s="397"/>
      <c r="F29" s="397"/>
      <c r="G29" s="397"/>
      <c r="H29" s="397"/>
      <c r="I29" s="397"/>
      <c r="J29" s="397"/>
      <c r="K29" s="397">
        <f t="shared" si="5"/>
        <v>0</v>
      </c>
      <c r="L29" s="397"/>
      <c r="M29" s="397"/>
      <c r="N29" s="398">
        <f t="shared" si="4"/>
        <v>0</v>
      </c>
    </row>
    <row r="30" spans="1:14" x14ac:dyDescent="0.25">
      <c r="A30" s="399" t="s">
        <v>323</v>
      </c>
      <c r="B30" s="397"/>
      <c r="C30" s="397"/>
      <c r="D30" s="397"/>
      <c r="E30" s="397"/>
      <c r="F30" s="397"/>
      <c r="G30" s="397"/>
      <c r="H30" s="397"/>
      <c r="I30" s="397"/>
      <c r="J30" s="397">
        <v>2700</v>
      </c>
      <c r="K30" s="397">
        <f>SUM(E30:J30)</f>
        <v>2700</v>
      </c>
      <c r="L30" s="397"/>
      <c r="M30" s="397"/>
      <c r="N30" s="398">
        <f t="shared" si="4"/>
        <v>2700</v>
      </c>
    </row>
    <row r="31" spans="1:14" x14ac:dyDescent="0.25">
      <c r="A31" s="399" t="s">
        <v>164</v>
      </c>
      <c r="B31" s="397"/>
      <c r="C31" s="397"/>
      <c r="D31" s="397"/>
      <c r="E31" s="397"/>
      <c r="F31" s="397"/>
      <c r="G31" s="397"/>
      <c r="H31" s="397"/>
      <c r="I31" s="397"/>
      <c r="J31" s="397"/>
      <c r="K31" s="397">
        <f t="shared" si="5"/>
        <v>0</v>
      </c>
      <c r="L31" s="397"/>
      <c r="M31" s="397"/>
      <c r="N31" s="398">
        <f t="shared" si="4"/>
        <v>0</v>
      </c>
    </row>
    <row r="32" spans="1:14" x14ac:dyDescent="0.25">
      <c r="A32" s="399" t="s">
        <v>324</v>
      </c>
      <c r="B32" s="397"/>
      <c r="C32" s="397"/>
      <c r="D32" s="397"/>
      <c r="E32" s="397"/>
      <c r="F32" s="397"/>
      <c r="G32" s="397"/>
      <c r="H32" s="397"/>
      <c r="I32" s="397"/>
      <c r="J32" s="397"/>
      <c r="K32" s="397">
        <f t="shared" si="5"/>
        <v>0</v>
      </c>
      <c r="L32" s="397"/>
      <c r="M32" s="397"/>
      <c r="N32" s="398">
        <f t="shared" si="4"/>
        <v>0</v>
      </c>
    </row>
    <row r="33" spans="1:14" x14ac:dyDescent="0.25">
      <c r="A33" s="399" t="s">
        <v>321</v>
      </c>
      <c r="B33" s="397"/>
      <c r="C33" s="397"/>
      <c r="D33" s="397"/>
      <c r="E33" s="397"/>
      <c r="F33" s="397"/>
      <c r="G33" s="397">
        <v>380</v>
      </c>
      <c r="H33" s="397"/>
      <c r="I33" s="397"/>
      <c r="J33" s="397"/>
      <c r="K33" s="397">
        <f t="shared" si="5"/>
        <v>380</v>
      </c>
      <c r="L33" s="397"/>
      <c r="M33" s="397"/>
      <c r="N33" s="398">
        <f t="shared" si="4"/>
        <v>380</v>
      </c>
    </row>
    <row r="34" spans="1:14" x14ac:dyDescent="0.25">
      <c r="A34" s="265" t="s">
        <v>163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>
        <f t="shared" si="5"/>
        <v>0</v>
      </c>
      <c r="L34" s="397"/>
      <c r="M34" s="397"/>
      <c r="N34" s="398">
        <f t="shared" si="4"/>
        <v>0</v>
      </c>
    </row>
    <row r="35" spans="1:14" ht="15.75" thickBot="1" x14ac:dyDescent="0.3">
      <c r="A35" s="270" t="s">
        <v>93</v>
      </c>
      <c r="B35" s="400">
        <f t="shared" ref="B35:N35" si="6">SUM(B21:B34)</f>
        <v>29784.5</v>
      </c>
      <c r="C35" s="400">
        <f t="shared" si="6"/>
        <v>10386.64</v>
      </c>
      <c r="D35" s="400">
        <f t="shared" si="6"/>
        <v>162.31</v>
      </c>
      <c r="E35" s="400">
        <f t="shared" si="6"/>
        <v>2374.0300000000002</v>
      </c>
      <c r="F35" s="400">
        <f>SUM(F21:F34)</f>
        <v>1470.75</v>
      </c>
      <c r="G35" s="400">
        <f t="shared" si="6"/>
        <v>520</v>
      </c>
      <c r="H35" s="400">
        <f t="shared" si="6"/>
        <v>39.11</v>
      </c>
      <c r="I35" s="400">
        <f t="shared" si="6"/>
        <v>0</v>
      </c>
      <c r="J35" s="400">
        <f t="shared" si="6"/>
        <v>4898.99</v>
      </c>
      <c r="K35" s="400">
        <f>SUM(K21:K34)</f>
        <v>9465.1899999999987</v>
      </c>
      <c r="L35" s="400">
        <f t="shared" si="6"/>
        <v>13.24</v>
      </c>
      <c r="M35" s="400">
        <f t="shared" si="6"/>
        <v>0</v>
      </c>
      <c r="N35" s="401">
        <f t="shared" si="6"/>
        <v>49649.57</v>
      </c>
    </row>
    <row r="36" spans="1:14" ht="15.75" thickBot="1" x14ac:dyDescent="0.3">
      <c r="A36" s="405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7"/>
    </row>
    <row r="37" spans="1:14" x14ac:dyDescent="0.25">
      <c r="A37" s="392" t="s">
        <v>325</v>
      </c>
      <c r="B37" s="408">
        <f t="shared" ref="B37:N38" si="7">SUM(B20+B5)</f>
        <v>258623</v>
      </c>
      <c r="C37" s="408">
        <f t="shared" si="7"/>
        <v>90390</v>
      </c>
      <c r="D37" s="408">
        <f t="shared" si="7"/>
        <v>1200</v>
      </c>
      <c r="E37" s="408">
        <f t="shared" si="7"/>
        <v>17550</v>
      </c>
      <c r="F37" s="408">
        <f t="shared" si="7"/>
        <v>25400</v>
      </c>
      <c r="G37" s="408">
        <f t="shared" si="7"/>
        <v>800</v>
      </c>
      <c r="H37" s="408">
        <f t="shared" si="7"/>
        <v>21408</v>
      </c>
      <c r="I37" s="408">
        <f t="shared" si="7"/>
        <v>0</v>
      </c>
      <c r="J37" s="408">
        <f t="shared" si="7"/>
        <v>21920</v>
      </c>
      <c r="K37" s="408">
        <f t="shared" si="7"/>
        <v>88278</v>
      </c>
      <c r="L37" s="408">
        <f t="shared" si="7"/>
        <v>450</v>
      </c>
      <c r="M37" s="408">
        <f t="shared" si="7"/>
        <v>0</v>
      </c>
      <c r="N37" s="409">
        <f t="shared" si="7"/>
        <v>437741</v>
      </c>
    </row>
    <row r="38" spans="1:14" ht="15.75" thickBot="1" x14ac:dyDescent="0.3">
      <c r="A38" s="410" t="s">
        <v>326</v>
      </c>
      <c r="B38" s="411">
        <f t="shared" si="7"/>
        <v>37901.99</v>
      </c>
      <c r="C38" s="411">
        <f t="shared" si="7"/>
        <v>13199.919999999998</v>
      </c>
      <c r="D38" s="411">
        <f t="shared" si="7"/>
        <v>190.01</v>
      </c>
      <c r="E38" s="411">
        <f t="shared" si="7"/>
        <v>4459.1200000000008</v>
      </c>
      <c r="F38" s="411">
        <f t="shared" si="7"/>
        <v>3599.26</v>
      </c>
      <c r="G38" s="411">
        <f t="shared" si="7"/>
        <v>140</v>
      </c>
      <c r="H38" s="411">
        <f t="shared" si="7"/>
        <v>69.509999999999991</v>
      </c>
      <c r="I38" s="411">
        <f t="shared" si="7"/>
        <v>0</v>
      </c>
      <c r="J38" s="411">
        <f t="shared" si="7"/>
        <v>3424.5599999999995</v>
      </c>
      <c r="K38" s="411">
        <f t="shared" si="7"/>
        <v>11882.46</v>
      </c>
      <c r="L38" s="411">
        <f t="shared" si="7"/>
        <v>13.24</v>
      </c>
      <c r="M38" s="411">
        <f t="shared" si="7"/>
        <v>0</v>
      </c>
      <c r="N38" s="412">
        <f t="shared" si="7"/>
        <v>62997.61</v>
      </c>
    </row>
    <row r="39" spans="1:14" ht="15.75" thickBot="1" x14ac:dyDescent="0.3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6"/>
    </row>
    <row r="40" spans="1:14" ht="15.75" thickBot="1" x14ac:dyDescent="0.3">
      <c r="A40" s="417" t="s">
        <v>319</v>
      </c>
      <c r="B40" s="418"/>
      <c r="C40" s="418"/>
      <c r="D40" s="418"/>
      <c r="E40" s="418"/>
      <c r="F40" s="418"/>
      <c r="G40" s="418"/>
      <c r="H40" s="418"/>
      <c r="I40" s="419"/>
      <c r="J40" s="418"/>
      <c r="K40" s="512">
        <f t="shared" ref="K40:K45" si="8">SUM(D40:J40)</f>
        <v>0</v>
      </c>
      <c r="L40" s="418">
        <v>4000</v>
      </c>
      <c r="M40" s="418"/>
      <c r="N40" s="420">
        <f>SUM(B40,C40,K40,L40,M40,)</f>
        <v>4000</v>
      </c>
    </row>
    <row r="41" spans="1:14" x14ac:dyDescent="0.25">
      <c r="A41" s="421" t="s">
        <v>214</v>
      </c>
      <c r="B41" s="422">
        <v>21050</v>
      </c>
      <c r="C41" s="422">
        <v>7355</v>
      </c>
      <c r="D41" s="422">
        <v>30</v>
      </c>
      <c r="E41" s="422">
        <v>3120</v>
      </c>
      <c r="F41" s="422">
        <v>570</v>
      </c>
      <c r="G41" s="422">
        <v>0</v>
      </c>
      <c r="H41" s="422">
        <v>1000</v>
      </c>
      <c r="I41" s="422">
        <v>0</v>
      </c>
      <c r="J41" s="422">
        <v>1570</v>
      </c>
      <c r="K41" s="422">
        <f t="shared" si="8"/>
        <v>6290</v>
      </c>
      <c r="L41" s="422">
        <v>2550</v>
      </c>
      <c r="M41" s="422"/>
      <c r="N41" s="423">
        <f t="shared" ref="N41:N45" si="9">SUM(B41,C41,K41,L41,M41,)</f>
        <v>37245</v>
      </c>
    </row>
    <row r="42" spans="1:14" x14ac:dyDescent="0.25">
      <c r="A42" s="265" t="s">
        <v>327</v>
      </c>
      <c r="B42" s="397">
        <v>3403.22</v>
      </c>
      <c r="C42" s="397">
        <v>1140.58</v>
      </c>
      <c r="D42" s="397">
        <v>2.38</v>
      </c>
      <c r="E42" s="397">
        <v>657.17</v>
      </c>
      <c r="F42" s="397">
        <v>171.03</v>
      </c>
      <c r="G42" s="397">
        <v>0</v>
      </c>
      <c r="H42" s="397">
        <v>17.37</v>
      </c>
      <c r="I42" s="397"/>
      <c r="J42" s="397">
        <v>337.7</v>
      </c>
      <c r="K42" s="397">
        <f t="shared" si="8"/>
        <v>1185.6499999999999</v>
      </c>
      <c r="L42" s="397">
        <v>0</v>
      </c>
      <c r="M42" s="397"/>
      <c r="N42" s="398">
        <f t="shared" si="9"/>
        <v>5729.4499999999989</v>
      </c>
    </row>
    <row r="43" spans="1:14" x14ac:dyDescent="0.25">
      <c r="A43" s="265" t="s">
        <v>317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>
        <f t="shared" si="8"/>
        <v>0</v>
      </c>
      <c r="L43" s="397"/>
      <c r="M43" s="397"/>
      <c r="N43" s="398">
        <f t="shared" si="9"/>
        <v>0</v>
      </c>
    </row>
    <row r="44" spans="1:14" x14ac:dyDescent="0.25">
      <c r="A44" s="265" t="s">
        <v>328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>
        <f t="shared" si="8"/>
        <v>0</v>
      </c>
      <c r="L44" s="397"/>
      <c r="M44" s="397"/>
      <c r="N44" s="398">
        <f t="shared" si="9"/>
        <v>0</v>
      </c>
    </row>
    <row r="45" spans="1:14" x14ac:dyDescent="0.25">
      <c r="A45" s="265" t="s">
        <v>318</v>
      </c>
      <c r="B45" s="397"/>
      <c r="C45" s="397"/>
      <c r="D45" s="397"/>
      <c r="E45" s="397"/>
      <c r="F45" s="397"/>
      <c r="G45" s="397"/>
      <c r="H45" s="397"/>
      <c r="I45" s="397"/>
      <c r="J45" s="397"/>
      <c r="K45" s="397">
        <f t="shared" si="8"/>
        <v>0</v>
      </c>
      <c r="L45" s="397"/>
      <c r="M45" s="397"/>
      <c r="N45" s="398">
        <f t="shared" si="9"/>
        <v>0</v>
      </c>
    </row>
    <row r="46" spans="1:14" ht="15.75" thickBot="1" x14ac:dyDescent="0.3">
      <c r="A46" s="270" t="s">
        <v>93</v>
      </c>
      <c r="B46" s="400">
        <f t="shared" ref="B46:N46" si="10">SUM(B42:B45)</f>
        <v>3403.22</v>
      </c>
      <c r="C46" s="400">
        <f t="shared" si="10"/>
        <v>1140.58</v>
      </c>
      <c r="D46" s="400">
        <f t="shared" si="10"/>
        <v>2.38</v>
      </c>
      <c r="E46" s="400">
        <f t="shared" si="10"/>
        <v>657.17</v>
      </c>
      <c r="F46" s="400">
        <f t="shared" si="10"/>
        <v>171.03</v>
      </c>
      <c r="G46" s="400">
        <f t="shared" si="10"/>
        <v>0</v>
      </c>
      <c r="H46" s="400">
        <f t="shared" si="10"/>
        <v>17.37</v>
      </c>
      <c r="I46" s="400">
        <f t="shared" si="10"/>
        <v>0</v>
      </c>
      <c r="J46" s="400">
        <f t="shared" si="10"/>
        <v>337.7</v>
      </c>
      <c r="K46" s="400">
        <f t="shared" si="10"/>
        <v>1185.6499999999999</v>
      </c>
      <c r="L46" s="400">
        <f t="shared" si="10"/>
        <v>0</v>
      </c>
      <c r="M46" s="400">
        <f t="shared" si="10"/>
        <v>0</v>
      </c>
      <c r="N46" s="401">
        <f t="shared" si="10"/>
        <v>5729.4499999999989</v>
      </c>
    </row>
    <row r="47" spans="1:14" ht="15.75" thickBot="1" x14ac:dyDescent="0.3">
      <c r="A47" s="424"/>
      <c r="B47" s="403"/>
      <c r="C47" s="403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6"/>
    </row>
    <row r="48" spans="1:14" x14ac:dyDescent="0.25">
      <c r="A48" s="421" t="s">
        <v>329</v>
      </c>
      <c r="B48" s="427">
        <v>23827</v>
      </c>
      <c r="C48" s="427">
        <v>8328</v>
      </c>
      <c r="D48" s="427">
        <v>30</v>
      </c>
      <c r="E48" s="427">
        <v>6000</v>
      </c>
      <c r="F48" s="427">
        <v>2920</v>
      </c>
      <c r="G48" s="427">
        <v>0</v>
      </c>
      <c r="H48" s="428">
        <v>4200</v>
      </c>
      <c r="I48" s="429">
        <v>0</v>
      </c>
      <c r="J48" s="427">
        <v>2650</v>
      </c>
      <c r="K48" s="427">
        <f>SUM(D48:J48)</f>
        <v>15800</v>
      </c>
      <c r="L48" s="427">
        <v>100</v>
      </c>
      <c r="M48" s="427"/>
      <c r="N48" s="430">
        <f>SUM(B48,C48,K48,L48,M48,)</f>
        <v>48055</v>
      </c>
    </row>
    <row r="49" spans="1:14" x14ac:dyDescent="0.25">
      <c r="A49" s="265" t="s">
        <v>327</v>
      </c>
      <c r="B49" s="431">
        <v>4626.84</v>
      </c>
      <c r="C49" s="431">
        <v>1613.15</v>
      </c>
      <c r="D49" s="397">
        <v>2.38</v>
      </c>
      <c r="E49" s="397">
        <v>1215.97</v>
      </c>
      <c r="F49" s="397">
        <v>1651.43</v>
      </c>
      <c r="G49" s="397"/>
      <c r="H49" s="397"/>
      <c r="I49" s="397"/>
      <c r="J49" s="397">
        <v>674.92</v>
      </c>
      <c r="K49" s="397">
        <f>SUM(D49:J49)</f>
        <v>3544.7000000000003</v>
      </c>
      <c r="L49" s="397">
        <v>21.76</v>
      </c>
      <c r="M49" s="397"/>
      <c r="N49" s="398">
        <f>SUM(B49,C49,K49,L49,M49,)</f>
        <v>9806.4500000000007</v>
      </c>
    </row>
    <row r="50" spans="1:14" x14ac:dyDescent="0.25">
      <c r="A50" s="265" t="s">
        <v>330</v>
      </c>
      <c r="B50" s="431"/>
      <c r="C50" s="431"/>
      <c r="D50" s="397"/>
      <c r="E50" s="397"/>
      <c r="F50" s="397"/>
      <c r="G50" s="397"/>
      <c r="H50" s="397"/>
      <c r="I50" s="397"/>
      <c r="J50" s="397"/>
      <c r="K50" s="397">
        <f>SUM(D50:J50)</f>
        <v>0</v>
      </c>
      <c r="L50" s="397"/>
      <c r="M50" s="397"/>
      <c r="N50" s="398">
        <f>SUM(B50,C50,K50,L50,M50,)</f>
        <v>0</v>
      </c>
    </row>
    <row r="51" spans="1:14" x14ac:dyDescent="0.25">
      <c r="A51" s="265" t="s">
        <v>328</v>
      </c>
      <c r="B51" s="431"/>
      <c r="C51" s="431"/>
      <c r="D51" s="397"/>
      <c r="E51" s="397"/>
      <c r="F51" s="397"/>
      <c r="G51" s="397"/>
      <c r="H51" s="397"/>
      <c r="I51" s="397"/>
      <c r="J51" s="397"/>
      <c r="K51" s="397">
        <f>SUM(D51:J51)</f>
        <v>0</v>
      </c>
      <c r="L51" s="397"/>
      <c r="M51" s="397"/>
      <c r="N51" s="398">
        <f>SUM(B51,C51,K51,L51,M51,)</f>
        <v>0</v>
      </c>
    </row>
    <row r="52" spans="1:14" x14ac:dyDescent="0.25">
      <c r="A52" s="265" t="s">
        <v>318</v>
      </c>
      <c r="B52" s="397"/>
      <c r="C52" s="397"/>
      <c r="D52" s="397"/>
      <c r="E52" s="397"/>
      <c r="F52" s="397"/>
      <c r="G52" s="397"/>
      <c r="H52" s="397"/>
      <c r="I52" s="397"/>
      <c r="J52" s="397"/>
      <c r="K52" s="397">
        <f>SUM(D52:J52)</f>
        <v>0</v>
      </c>
      <c r="L52" s="397"/>
      <c r="M52" s="397"/>
      <c r="N52" s="398">
        <f>SUM(B52,C52,K52,L52,M52,)</f>
        <v>0</v>
      </c>
    </row>
    <row r="53" spans="1:14" ht="15.75" thickBot="1" x14ac:dyDescent="0.3">
      <c r="A53" s="270" t="s">
        <v>93</v>
      </c>
      <c r="B53" s="400">
        <f t="shared" ref="B53:N53" si="11">SUM(B49:B52)</f>
        <v>4626.84</v>
      </c>
      <c r="C53" s="400">
        <f t="shared" si="11"/>
        <v>1613.15</v>
      </c>
      <c r="D53" s="400">
        <f t="shared" si="11"/>
        <v>2.38</v>
      </c>
      <c r="E53" s="400">
        <f t="shared" si="11"/>
        <v>1215.97</v>
      </c>
      <c r="F53" s="400">
        <f t="shared" si="11"/>
        <v>1651.43</v>
      </c>
      <c r="G53" s="400">
        <f t="shared" si="11"/>
        <v>0</v>
      </c>
      <c r="H53" s="400">
        <f t="shared" si="11"/>
        <v>0</v>
      </c>
      <c r="I53" s="400">
        <f t="shared" si="11"/>
        <v>0</v>
      </c>
      <c r="J53" s="400">
        <f t="shared" si="11"/>
        <v>674.92</v>
      </c>
      <c r="K53" s="400">
        <f t="shared" si="11"/>
        <v>3544.7000000000003</v>
      </c>
      <c r="L53" s="400">
        <f t="shared" si="11"/>
        <v>21.76</v>
      </c>
      <c r="M53" s="400">
        <f t="shared" si="11"/>
        <v>0</v>
      </c>
      <c r="N53" s="401">
        <f t="shared" si="11"/>
        <v>9806.4500000000007</v>
      </c>
    </row>
    <row r="54" spans="1:14" ht="15.75" thickBot="1" x14ac:dyDescent="0.3">
      <c r="A54" s="424"/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6"/>
    </row>
    <row r="55" spans="1:14" ht="15.75" thickBot="1" x14ac:dyDescent="0.3">
      <c r="A55" s="432" t="s">
        <v>331</v>
      </c>
      <c r="B55" s="427">
        <f>SUM(B41+B48+B40)</f>
        <v>44877</v>
      </c>
      <c r="C55" s="427">
        <f t="shared" ref="C55:K55" si="12">SUM(C41+C48+C40)</f>
        <v>15683</v>
      </c>
      <c r="D55" s="427">
        <f t="shared" si="12"/>
        <v>60</v>
      </c>
      <c r="E55" s="427">
        <f t="shared" si="12"/>
        <v>9120</v>
      </c>
      <c r="F55" s="427">
        <f t="shared" si="12"/>
        <v>3490</v>
      </c>
      <c r="G55" s="427">
        <f t="shared" si="12"/>
        <v>0</v>
      </c>
      <c r="H55" s="427">
        <f t="shared" si="12"/>
        <v>5200</v>
      </c>
      <c r="I55" s="427">
        <f t="shared" si="12"/>
        <v>0</v>
      </c>
      <c r="J55" s="427">
        <f t="shared" si="12"/>
        <v>4220</v>
      </c>
      <c r="K55" s="427">
        <f t="shared" si="12"/>
        <v>22090</v>
      </c>
      <c r="L55" s="427">
        <f>SUM(L41+L48+L40)</f>
        <v>6650</v>
      </c>
      <c r="M55" s="427"/>
      <c r="N55" s="427">
        <f>SUM(N41+N48+N40)</f>
        <v>89300</v>
      </c>
    </row>
    <row r="56" spans="1:14" ht="15.75" thickBot="1" x14ac:dyDescent="0.3">
      <c r="A56" s="433" t="s">
        <v>332</v>
      </c>
      <c r="B56" s="434">
        <f t="shared" ref="B56:M56" si="13">SUM(B53+B46+B35+B18)</f>
        <v>51430.049999999996</v>
      </c>
      <c r="C56" s="434">
        <f t="shared" si="13"/>
        <v>17847.649999999998</v>
      </c>
      <c r="D56" s="434">
        <f t="shared" si="13"/>
        <v>194.76999999999998</v>
      </c>
      <c r="E56" s="434">
        <f t="shared" si="13"/>
        <v>6332.26</v>
      </c>
      <c r="F56" s="434">
        <f t="shared" si="13"/>
        <v>5421.72</v>
      </c>
      <c r="G56" s="434">
        <f t="shared" si="13"/>
        <v>520</v>
      </c>
      <c r="H56" s="434">
        <f t="shared" si="13"/>
        <v>86.88</v>
      </c>
      <c r="I56" s="434">
        <f t="shared" si="13"/>
        <v>0</v>
      </c>
      <c r="J56" s="434">
        <f t="shared" si="13"/>
        <v>7137.1799999999994</v>
      </c>
      <c r="K56" s="434">
        <f t="shared" si="13"/>
        <v>19692.809999999998</v>
      </c>
      <c r="L56" s="434">
        <f t="shared" si="13"/>
        <v>35</v>
      </c>
      <c r="M56" s="434">
        <f t="shared" si="13"/>
        <v>0</v>
      </c>
      <c r="N56" s="434">
        <f>SUM(N53+N46+N35+N18)</f>
        <v>89005.510000000009</v>
      </c>
    </row>
    <row r="57" spans="1:14" x14ac:dyDescent="0.25">
      <c r="A57" s="435" t="s">
        <v>333</v>
      </c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6"/>
    </row>
    <row r="58" spans="1:14" x14ac:dyDescent="0.25">
      <c r="A58" s="265" t="s">
        <v>334</v>
      </c>
      <c r="B58" s="437">
        <f t="shared" ref="B58:N58" si="14">SUM(B6+B21)</f>
        <v>37901.99</v>
      </c>
      <c r="C58" s="437">
        <f t="shared" si="14"/>
        <v>13199.919999999998</v>
      </c>
      <c r="D58" s="437">
        <f t="shared" si="14"/>
        <v>190.01</v>
      </c>
      <c r="E58" s="437">
        <f t="shared" si="14"/>
        <v>4459.1200000000008</v>
      </c>
      <c r="F58" s="437">
        <f t="shared" si="14"/>
        <v>3599.26</v>
      </c>
      <c r="G58" s="437">
        <f t="shared" si="14"/>
        <v>140</v>
      </c>
      <c r="H58" s="437">
        <f t="shared" si="14"/>
        <v>69.509999999999991</v>
      </c>
      <c r="I58" s="437">
        <f t="shared" si="14"/>
        <v>0</v>
      </c>
      <c r="J58" s="437">
        <f t="shared" si="14"/>
        <v>3424.5599999999995</v>
      </c>
      <c r="K58" s="437">
        <f t="shared" si="14"/>
        <v>11882.46</v>
      </c>
      <c r="L58" s="437">
        <f t="shared" si="14"/>
        <v>13.24</v>
      </c>
      <c r="M58" s="437">
        <f t="shared" si="14"/>
        <v>0</v>
      </c>
      <c r="N58" s="437">
        <f t="shared" si="14"/>
        <v>62997.61</v>
      </c>
    </row>
    <row r="59" spans="1:14" x14ac:dyDescent="0.25">
      <c r="A59" s="399" t="s">
        <v>315</v>
      </c>
      <c r="B59" s="437">
        <f t="shared" ref="B59:N59" si="15">SUM(B22+B7)</f>
        <v>5498</v>
      </c>
      <c r="C59" s="437">
        <f t="shared" si="15"/>
        <v>1894</v>
      </c>
      <c r="D59" s="437">
        <f t="shared" si="15"/>
        <v>0</v>
      </c>
      <c r="E59" s="437">
        <f t="shared" si="15"/>
        <v>0</v>
      </c>
      <c r="F59" s="437">
        <f t="shared" si="15"/>
        <v>0</v>
      </c>
      <c r="G59" s="437">
        <f t="shared" si="15"/>
        <v>0</v>
      </c>
      <c r="H59" s="437">
        <f t="shared" si="15"/>
        <v>0</v>
      </c>
      <c r="I59" s="437">
        <f t="shared" si="15"/>
        <v>0</v>
      </c>
      <c r="J59" s="437">
        <f t="shared" si="15"/>
        <v>0</v>
      </c>
      <c r="K59" s="437">
        <f t="shared" si="15"/>
        <v>0</v>
      </c>
      <c r="L59" s="437">
        <f t="shared" si="15"/>
        <v>0</v>
      </c>
      <c r="M59" s="437">
        <f t="shared" si="15"/>
        <v>0</v>
      </c>
      <c r="N59" s="437">
        <f t="shared" si="15"/>
        <v>7392</v>
      </c>
    </row>
    <row r="60" spans="1:14" x14ac:dyDescent="0.25">
      <c r="A60" s="265" t="s">
        <v>316</v>
      </c>
      <c r="B60" s="437">
        <f>SUM(B8+B23)</f>
        <v>0</v>
      </c>
      <c r="C60" s="437">
        <f t="shared" ref="C60:N60" si="16">SUM(C8+C23)</f>
        <v>0</v>
      </c>
      <c r="D60" s="437">
        <f t="shared" si="16"/>
        <v>0</v>
      </c>
      <c r="E60" s="437">
        <f t="shared" si="16"/>
        <v>0</v>
      </c>
      <c r="F60" s="437">
        <f t="shared" si="16"/>
        <v>0</v>
      </c>
      <c r="G60" s="437">
        <f t="shared" si="16"/>
        <v>0</v>
      </c>
      <c r="H60" s="437">
        <f t="shared" si="16"/>
        <v>0</v>
      </c>
      <c r="I60" s="437">
        <f t="shared" si="16"/>
        <v>0</v>
      </c>
      <c r="J60" s="437">
        <f t="shared" si="16"/>
        <v>0</v>
      </c>
      <c r="K60" s="437">
        <f t="shared" si="16"/>
        <v>0</v>
      </c>
      <c r="L60" s="437">
        <f t="shared" si="16"/>
        <v>0</v>
      </c>
      <c r="M60" s="437">
        <f t="shared" si="16"/>
        <v>0</v>
      </c>
      <c r="N60" s="437">
        <f t="shared" si="16"/>
        <v>0</v>
      </c>
    </row>
    <row r="61" spans="1:14" x14ac:dyDescent="0.25">
      <c r="A61" s="265" t="s">
        <v>166</v>
      </c>
      <c r="B61" s="437">
        <f t="shared" ref="B61:N61" si="17">SUM(B9)</f>
        <v>0</v>
      </c>
      <c r="C61" s="437">
        <f t="shared" si="17"/>
        <v>0</v>
      </c>
      <c r="D61" s="437">
        <f t="shared" si="17"/>
        <v>0</v>
      </c>
      <c r="E61" s="437">
        <f t="shared" si="17"/>
        <v>0</v>
      </c>
      <c r="F61" s="437">
        <f t="shared" si="17"/>
        <v>0</v>
      </c>
      <c r="G61" s="437">
        <f t="shared" si="17"/>
        <v>0</v>
      </c>
      <c r="H61" s="437">
        <f t="shared" si="17"/>
        <v>0</v>
      </c>
      <c r="I61" s="437">
        <f t="shared" si="17"/>
        <v>0</v>
      </c>
      <c r="J61" s="437">
        <f t="shared" si="17"/>
        <v>0</v>
      </c>
      <c r="K61" s="437">
        <f t="shared" si="17"/>
        <v>0</v>
      </c>
      <c r="L61" s="437">
        <f t="shared" si="17"/>
        <v>0</v>
      </c>
      <c r="M61" s="437">
        <f t="shared" si="17"/>
        <v>0</v>
      </c>
      <c r="N61" s="438">
        <f t="shared" si="17"/>
        <v>0</v>
      </c>
    </row>
    <row r="62" spans="1:14" x14ac:dyDescent="0.25">
      <c r="A62" s="265" t="s">
        <v>335</v>
      </c>
      <c r="B62" s="437">
        <f>SUM(B42+B49+B12+B24)</f>
        <v>8030.0599999999995</v>
      </c>
      <c r="C62" s="437">
        <f t="shared" ref="C62:K62" si="18">SUM(C42+C49+C12+C24)</f>
        <v>2753.73</v>
      </c>
      <c r="D62" s="437">
        <f t="shared" si="18"/>
        <v>4.76</v>
      </c>
      <c r="E62" s="437">
        <f t="shared" si="18"/>
        <v>1873.1399999999999</v>
      </c>
      <c r="F62" s="437">
        <f t="shared" si="18"/>
        <v>1822.46</v>
      </c>
      <c r="G62" s="437">
        <f t="shared" si="18"/>
        <v>0</v>
      </c>
      <c r="H62" s="437">
        <f>SUM(H42+H49+H12+H24)</f>
        <v>17.37</v>
      </c>
      <c r="I62" s="437">
        <f t="shared" si="18"/>
        <v>0</v>
      </c>
      <c r="J62" s="437">
        <f t="shared" si="18"/>
        <v>1012.6199999999999</v>
      </c>
      <c r="K62" s="437">
        <f t="shared" si="18"/>
        <v>4730.3500000000004</v>
      </c>
      <c r="L62" s="437">
        <f>SUM(L42+L49+L12+L24)</f>
        <v>21.76</v>
      </c>
      <c r="M62" s="437">
        <f>SUM(M42+M49+M12+M24)</f>
        <v>0</v>
      </c>
      <c r="N62" s="437">
        <f>SUM(N42+N49+N12+N24)-M62</f>
        <v>15535.9</v>
      </c>
    </row>
    <row r="63" spans="1:14" x14ac:dyDescent="0.25">
      <c r="A63" s="265" t="s">
        <v>336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</row>
    <row r="64" spans="1:14" x14ac:dyDescent="0.25">
      <c r="A64" s="265" t="s">
        <v>163</v>
      </c>
      <c r="B64" s="437">
        <f>SUM(B17+B34)</f>
        <v>0</v>
      </c>
      <c r="C64" s="437">
        <f t="shared" ref="C64:N64" si="19">SUM(C17+C34)</f>
        <v>0</v>
      </c>
      <c r="D64" s="437">
        <f t="shared" si="19"/>
        <v>0</v>
      </c>
      <c r="E64" s="437">
        <f t="shared" si="19"/>
        <v>0</v>
      </c>
      <c r="F64" s="437">
        <f t="shared" si="19"/>
        <v>0</v>
      </c>
      <c r="G64" s="437">
        <f t="shared" si="19"/>
        <v>0</v>
      </c>
      <c r="H64" s="437">
        <f t="shared" si="19"/>
        <v>0</v>
      </c>
      <c r="I64" s="437">
        <f t="shared" si="19"/>
        <v>0</v>
      </c>
      <c r="J64" s="437">
        <f t="shared" si="19"/>
        <v>0</v>
      </c>
      <c r="K64" s="437">
        <f t="shared" si="19"/>
        <v>0</v>
      </c>
      <c r="L64" s="437">
        <f t="shared" si="19"/>
        <v>0</v>
      </c>
      <c r="M64" s="437">
        <f t="shared" si="19"/>
        <v>0</v>
      </c>
      <c r="N64" s="437">
        <f t="shared" si="19"/>
        <v>0</v>
      </c>
    </row>
    <row r="65" spans="1:14" x14ac:dyDescent="0.25">
      <c r="A65" s="399" t="s">
        <v>320</v>
      </c>
      <c r="B65" s="437">
        <f t="shared" ref="B65:N65" si="20">SUM(B13+B29)</f>
        <v>0</v>
      </c>
      <c r="C65" s="437">
        <f t="shared" si="20"/>
        <v>0</v>
      </c>
      <c r="D65" s="437">
        <f t="shared" si="20"/>
        <v>0</v>
      </c>
      <c r="E65" s="437">
        <f t="shared" si="20"/>
        <v>0</v>
      </c>
      <c r="F65" s="437">
        <f t="shared" si="20"/>
        <v>0</v>
      </c>
      <c r="G65" s="437">
        <f t="shared" si="20"/>
        <v>0</v>
      </c>
      <c r="H65" s="437">
        <f t="shared" si="20"/>
        <v>0</v>
      </c>
      <c r="I65" s="437">
        <f t="shared" si="20"/>
        <v>0</v>
      </c>
      <c r="J65" s="437">
        <f t="shared" si="20"/>
        <v>0</v>
      </c>
      <c r="K65" s="437">
        <f t="shared" si="20"/>
        <v>0</v>
      </c>
      <c r="L65" s="437">
        <f t="shared" si="20"/>
        <v>0</v>
      </c>
      <c r="M65" s="437">
        <f t="shared" si="20"/>
        <v>0</v>
      </c>
      <c r="N65" s="437">
        <f t="shared" si="20"/>
        <v>0</v>
      </c>
    </row>
    <row r="66" spans="1:14" x14ac:dyDescent="0.25">
      <c r="A66" s="399" t="s">
        <v>162</v>
      </c>
      <c r="B66" s="437">
        <f>SUM(B16+B28)</f>
        <v>0</v>
      </c>
      <c r="C66" s="437">
        <f t="shared" ref="C66:N66" si="21">SUM(C16+C28)</f>
        <v>0</v>
      </c>
      <c r="D66" s="437">
        <f t="shared" si="21"/>
        <v>0</v>
      </c>
      <c r="E66" s="437">
        <f t="shared" si="21"/>
        <v>0</v>
      </c>
      <c r="F66" s="437">
        <f t="shared" si="21"/>
        <v>0</v>
      </c>
      <c r="G66" s="437">
        <f t="shared" si="21"/>
        <v>0</v>
      </c>
      <c r="H66" s="437">
        <f t="shared" si="21"/>
        <v>0</v>
      </c>
      <c r="I66" s="437">
        <f t="shared" si="21"/>
        <v>0</v>
      </c>
      <c r="J66" s="437">
        <f t="shared" si="21"/>
        <v>0</v>
      </c>
      <c r="K66" s="437">
        <f t="shared" si="21"/>
        <v>0</v>
      </c>
      <c r="L66" s="437">
        <f t="shared" si="21"/>
        <v>0</v>
      </c>
      <c r="M66" s="437">
        <f t="shared" si="21"/>
        <v>0</v>
      </c>
      <c r="N66" s="437">
        <f t="shared" si="21"/>
        <v>0</v>
      </c>
    </row>
    <row r="67" spans="1:14" x14ac:dyDescent="0.25">
      <c r="A67" s="399" t="s">
        <v>323</v>
      </c>
      <c r="B67" s="437">
        <f>SUM(B30)</f>
        <v>0</v>
      </c>
      <c r="C67" s="437">
        <f t="shared" ref="C67:N67" si="22">SUM(C30)</f>
        <v>0</v>
      </c>
      <c r="D67" s="437">
        <f t="shared" si="22"/>
        <v>0</v>
      </c>
      <c r="E67" s="437">
        <f t="shared" si="22"/>
        <v>0</v>
      </c>
      <c r="F67" s="437">
        <f t="shared" si="22"/>
        <v>0</v>
      </c>
      <c r="G67" s="437">
        <f t="shared" si="22"/>
        <v>0</v>
      </c>
      <c r="H67" s="437">
        <f t="shared" si="22"/>
        <v>0</v>
      </c>
      <c r="I67" s="437">
        <f t="shared" si="22"/>
        <v>0</v>
      </c>
      <c r="J67" s="437">
        <f t="shared" si="22"/>
        <v>2700</v>
      </c>
      <c r="K67" s="437">
        <f t="shared" si="22"/>
        <v>2700</v>
      </c>
      <c r="L67" s="437">
        <f t="shared" si="22"/>
        <v>0</v>
      </c>
      <c r="M67" s="437">
        <f t="shared" si="22"/>
        <v>0</v>
      </c>
      <c r="N67" s="437">
        <f t="shared" si="22"/>
        <v>2700</v>
      </c>
    </row>
    <row r="68" spans="1:14" x14ac:dyDescent="0.25">
      <c r="A68" s="399" t="s">
        <v>164</v>
      </c>
      <c r="B68" s="437">
        <f>SUM(B31+B15)</f>
        <v>0</v>
      </c>
      <c r="C68" s="437">
        <f t="shared" ref="C68:N68" si="23">SUM(C31+C15)</f>
        <v>0</v>
      </c>
      <c r="D68" s="437">
        <f t="shared" si="23"/>
        <v>0</v>
      </c>
      <c r="E68" s="437">
        <f t="shared" si="23"/>
        <v>0</v>
      </c>
      <c r="F68" s="437">
        <f t="shared" si="23"/>
        <v>0</v>
      </c>
      <c r="G68" s="437">
        <f t="shared" si="23"/>
        <v>0</v>
      </c>
      <c r="H68" s="437">
        <f t="shared" si="23"/>
        <v>0</v>
      </c>
      <c r="I68" s="437">
        <f t="shared" si="23"/>
        <v>0</v>
      </c>
      <c r="J68" s="437">
        <f t="shared" si="23"/>
        <v>0</v>
      </c>
      <c r="K68" s="437">
        <f t="shared" si="23"/>
        <v>0</v>
      </c>
      <c r="L68" s="437">
        <f t="shared" si="23"/>
        <v>0</v>
      </c>
      <c r="M68" s="437">
        <f t="shared" si="23"/>
        <v>0</v>
      </c>
      <c r="N68" s="437">
        <f t="shared" si="23"/>
        <v>0</v>
      </c>
    </row>
    <row r="69" spans="1:14" x14ac:dyDescent="0.25">
      <c r="A69" s="399" t="s">
        <v>321</v>
      </c>
      <c r="B69" s="437">
        <f>SUM(B14+B33)</f>
        <v>0</v>
      </c>
      <c r="C69" s="437">
        <f t="shared" ref="C69:N69" si="24">SUM(C14+C33)</f>
        <v>0</v>
      </c>
      <c r="D69" s="437">
        <f t="shared" si="24"/>
        <v>0</v>
      </c>
      <c r="E69" s="437">
        <f t="shared" si="24"/>
        <v>0</v>
      </c>
      <c r="F69" s="437">
        <f t="shared" si="24"/>
        <v>0</v>
      </c>
      <c r="G69" s="437">
        <f t="shared" si="24"/>
        <v>380</v>
      </c>
      <c r="H69" s="437">
        <f t="shared" si="24"/>
        <v>0</v>
      </c>
      <c r="I69" s="437">
        <f t="shared" si="24"/>
        <v>0</v>
      </c>
      <c r="J69" s="437">
        <f t="shared" si="24"/>
        <v>0</v>
      </c>
      <c r="K69" s="437">
        <f t="shared" si="24"/>
        <v>380</v>
      </c>
      <c r="L69" s="437">
        <f t="shared" si="24"/>
        <v>0</v>
      </c>
      <c r="M69" s="437">
        <f t="shared" si="24"/>
        <v>0</v>
      </c>
      <c r="N69" s="437">
        <f t="shared" si="24"/>
        <v>380</v>
      </c>
    </row>
    <row r="70" spans="1:14" x14ac:dyDescent="0.25">
      <c r="A70" s="265" t="s">
        <v>337</v>
      </c>
      <c r="B70" s="437">
        <f>SUM(B11,B45,B27,B52)</f>
        <v>0</v>
      </c>
      <c r="C70" s="437">
        <f t="shared" ref="C70:N70" si="25">SUM(C11,C45,C27,C52)</f>
        <v>0</v>
      </c>
      <c r="D70" s="437">
        <f t="shared" si="25"/>
        <v>0</v>
      </c>
      <c r="E70" s="437">
        <f t="shared" si="25"/>
        <v>0</v>
      </c>
      <c r="F70" s="437">
        <f t="shared" si="25"/>
        <v>0</v>
      </c>
      <c r="G70" s="437">
        <f t="shared" si="25"/>
        <v>0</v>
      </c>
      <c r="H70" s="437">
        <f t="shared" si="25"/>
        <v>0</v>
      </c>
      <c r="I70" s="437">
        <f t="shared" si="25"/>
        <v>0</v>
      </c>
      <c r="J70" s="437">
        <f t="shared" si="25"/>
        <v>0</v>
      </c>
      <c r="K70" s="437">
        <f t="shared" si="25"/>
        <v>0</v>
      </c>
      <c r="L70" s="437">
        <f t="shared" si="25"/>
        <v>0</v>
      </c>
      <c r="M70" s="437">
        <f t="shared" si="25"/>
        <v>0</v>
      </c>
      <c r="N70" s="437">
        <f t="shared" si="25"/>
        <v>0</v>
      </c>
    </row>
    <row r="71" spans="1:14" ht="15.75" thickBot="1" x14ac:dyDescent="0.3">
      <c r="A71" s="270" t="s">
        <v>269</v>
      </c>
      <c r="B71" s="411">
        <f t="shared" ref="B71:N71" si="26">SUM(B10,B26,B43,)</f>
        <v>0</v>
      </c>
      <c r="C71" s="411">
        <f t="shared" si="26"/>
        <v>0</v>
      </c>
      <c r="D71" s="411">
        <f t="shared" si="26"/>
        <v>0</v>
      </c>
      <c r="E71" s="411">
        <f t="shared" si="26"/>
        <v>0</v>
      </c>
      <c r="F71" s="411">
        <f t="shared" si="26"/>
        <v>0</v>
      </c>
      <c r="G71" s="411">
        <f t="shared" si="26"/>
        <v>0</v>
      </c>
      <c r="H71" s="411">
        <f t="shared" si="26"/>
        <v>0</v>
      </c>
      <c r="I71" s="411">
        <f t="shared" si="26"/>
        <v>0</v>
      </c>
      <c r="J71" s="411">
        <f t="shared" si="26"/>
        <v>0</v>
      </c>
      <c r="K71" s="411">
        <f t="shared" si="26"/>
        <v>0</v>
      </c>
      <c r="L71" s="411">
        <f t="shared" si="26"/>
        <v>0</v>
      </c>
      <c r="M71" s="411">
        <f t="shared" si="26"/>
        <v>0</v>
      </c>
      <c r="N71" s="411">
        <f t="shared" si="26"/>
        <v>0</v>
      </c>
    </row>
    <row r="72" spans="1:14" ht="15.75" thickBot="1" x14ac:dyDescent="0.3">
      <c r="A72" s="254"/>
      <c r="B72" s="439"/>
      <c r="C72" s="440"/>
      <c r="D72" s="441"/>
      <c r="E72" s="257"/>
      <c r="F72" s="257"/>
      <c r="G72" s="257"/>
      <c r="H72" s="257"/>
      <c r="I72" s="257"/>
      <c r="J72" s="257"/>
      <c r="K72" s="257"/>
      <c r="L72" s="257"/>
      <c r="M72" s="257"/>
      <c r="N72" s="442">
        <f>SUM(N58:N71)</f>
        <v>89005.51</v>
      </c>
    </row>
    <row r="73" spans="1:14" ht="15.75" thickBot="1" x14ac:dyDescent="0.3">
      <c r="A73" s="198"/>
      <c r="B73" s="443" t="s">
        <v>338</v>
      </c>
      <c r="C73" s="444" t="s">
        <v>339</v>
      </c>
      <c r="D73" s="445" t="s">
        <v>340</v>
      </c>
      <c r="E73" s="446" t="s">
        <v>235</v>
      </c>
    </row>
    <row r="74" spans="1:14" x14ac:dyDescent="0.25">
      <c r="A74" s="447" t="s">
        <v>334</v>
      </c>
      <c r="B74" s="448">
        <v>109435</v>
      </c>
      <c r="C74" s="449">
        <f>SUM(N58)</f>
        <v>62997.61</v>
      </c>
      <c r="D74" s="450">
        <f t="shared" ref="D74:D77" si="27">SUM(B74-C74)</f>
        <v>46437.39</v>
      </c>
      <c r="E74" s="451">
        <f>SUM(N37)</f>
        <v>437741</v>
      </c>
      <c r="F74" s="452"/>
      <c r="G74" s="452"/>
      <c r="H74" s="452"/>
      <c r="I74" s="452"/>
      <c r="J74" s="452"/>
      <c r="K74" s="452"/>
      <c r="L74" s="452"/>
      <c r="M74" s="452"/>
      <c r="N74" s="452"/>
    </row>
    <row r="75" spans="1:14" x14ac:dyDescent="0.25">
      <c r="A75" s="453" t="s">
        <v>341</v>
      </c>
      <c r="B75" s="454"/>
      <c r="C75" s="431">
        <f>SUM(N65)</f>
        <v>0</v>
      </c>
      <c r="D75" s="455">
        <f t="shared" si="27"/>
        <v>0</v>
      </c>
      <c r="E75" s="225"/>
      <c r="F75" s="452"/>
      <c r="G75" s="452"/>
      <c r="I75" s="661" t="s">
        <v>367</v>
      </c>
      <c r="J75" s="661"/>
    </row>
    <row r="76" spans="1:14" x14ac:dyDescent="0.25">
      <c r="A76" s="456" t="s">
        <v>335</v>
      </c>
      <c r="B76" s="457">
        <v>22325.06</v>
      </c>
      <c r="C76" s="458">
        <f>SUM(N62)</f>
        <v>15535.9</v>
      </c>
      <c r="D76" s="455">
        <f t="shared" si="27"/>
        <v>6789.1600000000017</v>
      </c>
      <c r="E76" s="459">
        <f>SUM(N55-M55-N40)</f>
        <v>85300</v>
      </c>
      <c r="F76" s="452"/>
      <c r="G76" s="452"/>
      <c r="I76" s="515" t="s">
        <v>368</v>
      </c>
      <c r="J76" s="73" t="s">
        <v>311</v>
      </c>
      <c r="K76" s="414"/>
      <c r="L76" s="516" t="s">
        <v>369</v>
      </c>
      <c r="M76" s="516" t="s">
        <v>370</v>
      </c>
      <c r="N76" s="254"/>
    </row>
    <row r="77" spans="1:14" x14ac:dyDescent="0.25">
      <c r="A77" s="456" t="s">
        <v>342</v>
      </c>
      <c r="B77" s="457"/>
      <c r="C77" s="460">
        <f>SUM(N63)</f>
        <v>0</v>
      </c>
      <c r="D77" s="455">
        <f t="shared" si="27"/>
        <v>0</v>
      </c>
      <c r="E77" s="459">
        <f>SUM(N40)</f>
        <v>4000</v>
      </c>
      <c r="F77" s="462">
        <f>SUM(E76:E77)</f>
        <v>89300</v>
      </c>
      <c r="G77" s="462"/>
      <c r="H77" t="s">
        <v>235</v>
      </c>
      <c r="I77" s="466">
        <f>SUM(B55+C55)</f>
        <v>60560</v>
      </c>
      <c r="J77" s="466">
        <f>SUM(K55+L55)</f>
        <v>28740</v>
      </c>
      <c r="K77" s="517">
        <f>SUM(I77:J77)</f>
        <v>89300</v>
      </c>
      <c r="L77" s="518">
        <f>SUM(I77/12)</f>
        <v>5046.666666666667</v>
      </c>
      <c r="M77" s="518">
        <f>SUM(J77/12)</f>
        <v>2395</v>
      </c>
      <c r="N77" s="254"/>
    </row>
    <row r="78" spans="1:14" x14ac:dyDescent="0.25">
      <c r="A78" s="456" t="s">
        <v>343</v>
      </c>
      <c r="B78" s="457"/>
      <c r="C78" s="460"/>
      <c r="D78" s="455"/>
      <c r="E78" s="461">
        <v>7917</v>
      </c>
      <c r="F78" s="463"/>
      <c r="G78" s="463"/>
      <c r="H78" t="s">
        <v>371</v>
      </c>
      <c r="I78" s="466">
        <f>SUM(B62+C62)</f>
        <v>10783.789999999999</v>
      </c>
      <c r="J78" s="466">
        <f>SUM(K62+L62)</f>
        <v>4752.1100000000006</v>
      </c>
      <c r="K78" s="519">
        <f>SUM(I78:J78)</f>
        <v>15535.9</v>
      </c>
      <c r="L78" s="518">
        <f>SUM(I78/2)</f>
        <v>5391.8949999999995</v>
      </c>
      <c r="M78" s="518">
        <f>SUM(J78/3)</f>
        <v>1584.0366666666669</v>
      </c>
      <c r="N78" s="520"/>
    </row>
    <row r="79" spans="1:14" x14ac:dyDescent="0.25">
      <c r="A79" s="456" t="s">
        <v>337</v>
      </c>
      <c r="B79" s="464"/>
      <c r="C79" s="397">
        <f>SUM(N70)</f>
        <v>0</v>
      </c>
      <c r="D79" s="455">
        <f t="shared" ref="D79:D84" si="28">SUM(B79-C79)</f>
        <v>0</v>
      </c>
      <c r="E79" s="219"/>
      <c r="F79" s="465"/>
      <c r="G79" s="465"/>
      <c r="H79" s="201" t="s">
        <v>372</v>
      </c>
      <c r="I79" s="466">
        <f>SUM(I78+I82)/3*12</f>
        <v>62101.2</v>
      </c>
      <c r="J79" s="466">
        <f>SUM(J78/3*12)</f>
        <v>19008.440000000002</v>
      </c>
      <c r="K79" s="439">
        <f>SUM(I79:J79)</f>
        <v>81109.64</v>
      </c>
      <c r="L79" s="518">
        <v>3491.93</v>
      </c>
      <c r="M79" s="521" t="s">
        <v>373</v>
      </c>
    </row>
    <row r="80" spans="1:14" x14ac:dyDescent="0.25">
      <c r="A80" s="456" t="s">
        <v>315</v>
      </c>
      <c r="B80" s="457">
        <v>14784</v>
      </c>
      <c r="C80" s="397">
        <f>SUM(N59)</f>
        <v>7392</v>
      </c>
      <c r="D80" s="455">
        <f t="shared" si="28"/>
        <v>7392</v>
      </c>
      <c r="E80" s="219">
        <v>29568</v>
      </c>
      <c r="F80" s="231"/>
      <c r="G80" s="231"/>
      <c r="H80" s="254"/>
      <c r="I80" s="529">
        <f>SUM(I77-I79)</f>
        <v>-1541.1999999999971</v>
      </c>
      <c r="J80" s="529">
        <f>SUM(J77-J79)</f>
        <v>9731.5599999999977</v>
      </c>
      <c r="K80" s="529">
        <f>SUM(K77-K79)</f>
        <v>8190.3600000000006</v>
      </c>
      <c r="L80" s="518">
        <v>4171.95</v>
      </c>
      <c r="M80" s="521" t="s">
        <v>374</v>
      </c>
    </row>
    <row r="81" spans="1:14" x14ac:dyDescent="0.25">
      <c r="A81" s="456" t="s">
        <v>316</v>
      </c>
      <c r="B81" s="457"/>
      <c r="C81" s="397">
        <f>SUM(N60)</f>
        <v>0</v>
      </c>
      <c r="D81" s="455">
        <f t="shared" si="28"/>
        <v>0</v>
      </c>
      <c r="E81" s="219"/>
      <c r="F81" s="231"/>
      <c r="G81" s="231"/>
      <c r="H81" s="254"/>
      <c r="I81" s="520"/>
      <c r="J81" s="520"/>
      <c r="K81" s="466"/>
      <c r="L81" s="518">
        <v>4171.95</v>
      </c>
      <c r="M81" s="521" t="s">
        <v>375</v>
      </c>
    </row>
    <row r="82" spans="1:14" x14ac:dyDescent="0.25">
      <c r="A82" s="456" t="s">
        <v>269</v>
      </c>
      <c r="B82" s="457">
        <v>2764</v>
      </c>
      <c r="C82" s="397">
        <f>SUM(N71)</f>
        <v>0</v>
      </c>
      <c r="D82" s="455">
        <f t="shared" si="28"/>
        <v>2764</v>
      </c>
      <c r="E82" s="219">
        <v>4608</v>
      </c>
      <c r="F82" s="466"/>
      <c r="G82" s="466"/>
      <c r="H82" s="193" t="s">
        <v>381</v>
      </c>
      <c r="I82" s="487">
        <v>4741.51</v>
      </c>
      <c r="J82" s="522" t="s">
        <v>376</v>
      </c>
      <c r="L82" s="466">
        <v>4171.95</v>
      </c>
      <c r="M82" s="521" t="s">
        <v>377</v>
      </c>
    </row>
    <row r="83" spans="1:14" x14ac:dyDescent="0.25">
      <c r="A83" s="456" t="s">
        <v>344</v>
      </c>
      <c r="B83" s="457">
        <v>2969</v>
      </c>
      <c r="C83" s="467">
        <f>SUM(N64)</f>
        <v>0</v>
      </c>
      <c r="D83" s="455">
        <f t="shared" si="28"/>
        <v>2969</v>
      </c>
      <c r="E83" s="219">
        <v>2969</v>
      </c>
      <c r="G83" s="231">
        <f>SUM(E83-B83)</f>
        <v>0</v>
      </c>
      <c r="H83" s="193" t="s">
        <v>382</v>
      </c>
      <c r="I83" s="523">
        <v>15525.3</v>
      </c>
      <c r="J83" s="524">
        <f>SUM(I83/3)</f>
        <v>5175.0999999999995</v>
      </c>
      <c r="L83" s="466">
        <v>4513.29</v>
      </c>
      <c r="M83" s="521" t="s">
        <v>378</v>
      </c>
    </row>
    <row r="84" spans="1:14" x14ac:dyDescent="0.25">
      <c r="A84" s="456" t="s">
        <v>321</v>
      </c>
      <c r="B84" s="464"/>
      <c r="C84" s="467">
        <f>SUM(N69)</f>
        <v>380</v>
      </c>
      <c r="D84" s="455">
        <f t="shared" si="28"/>
        <v>-380</v>
      </c>
      <c r="E84" s="217"/>
      <c r="F84" s="231"/>
      <c r="G84" s="231"/>
      <c r="H84" s="193"/>
      <c r="I84" s="523"/>
      <c r="J84" s="524"/>
      <c r="L84" s="466">
        <v>4343.1000000000004</v>
      </c>
      <c r="M84" s="521" t="s">
        <v>379</v>
      </c>
    </row>
    <row r="85" spans="1:14" x14ac:dyDescent="0.25">
      <c r="A85" s="468" t="s">
        <v>162</v>
      </c>
      <c r="B85" s="457"/>
      <c r="C85" s="467">
        <f>SUM(N66)</f>
        <v>0</v>
      </c>
      <c r="D85" s="455">
        <f t="shared" ref="D85:D88" si="29">SUM(B85-C85)</f>
        <v>0</v>
      </c>
      <c r="E85" s="217"/>
      <c r="H85" s="193"/>
      <c r="I85" s="523"/>
      <c r="J85" s="524"/>
      <c r="L85" s="466">
        <v>4342.1899999999996</v>
      </c>
      <c r="M85" s="521" t="s">
        <v>384</v>
      </c>
    </row>
    <row r="86" spans="1:14" x14ac:dyDescent="0.25">
      <c r="A86" s="456" t="s">
        <v>345</v>
      </c>
      <c r="B86" s="457"/>
      <c r="C86" s="397"/>
      <c r="D86" s="455">
        <f t="shared" si="29"/>
        <v>0</v>
      </c>
      <c r="E86" s="219"/>
      <c r="H86" s="193"/>
      <c r="I86" s="523"/>
      <c r="J86" s="524"/>
      <c r="L86" s="466">
        <v>5017.130615</v>
      </c>
      <c r="M86" s="521" t="s">
        <v>383</v>
      </c>
    </row>
    <row r="87" spans="1:14" x14ac:dyDescent="0.25">
      <c r="A87" s="456" t="s">
        <v>323</v>
      </c>
      <c r="B87" s="457">
        <v>2700</v>
      </c>
      <c r="C87" s="397">
        <f>SUM(N67)</f>
        <v>2700</v>
      </c>
      <c r="D87" s="455">
        <f t="shared" si="29"/>
        <v>0</v>
      </c>
      <c r="E87" s="219">
        <v>2700</v>
      </c>
      <c r="F87" s="231"/>
      <c r="G87" s="231"/>
      <c r="H87" s="193"/>
      <c r="I87" s="523"/>
      <c r="J87" s="524"/>
      <c r="L87" s="466"/>
      <c r="M87" s="521"/>
    </row>
    <row r="88" spans="1:14" ht="15.75" thickBot="1" x14ac:dyDescent="0.3">
      <c r="A88" s="456" t="s">
        <v>164</v>
      </c>
      <c r="B88" s="457">
        <v>3200</v>
      </c>
      <c r="C88" s="397">
        <f>SUM(N68)</f>
        <v>0</v>
      </c>
      <c r="D88" s="455">
        <f t="shared" si="29"/>
        <v>3200</v>
      </c>
      <c r="E88" s="469">
        <v>3200</v>
      </c>
      <c r="H88" s="193"/>
      <c r="I88" s="523"/>
      <c r="J88" s="524"/>
      <c r="L88" s="466"/>
    </row>
    <row r="89" spans="1:14" ht="15.75" thickBot="1" x14ac:dyDescent="0.3">
      <c r="A89" s="470" t="s">
        <v>346</v>
      </c>
      <c r="B89" s="443">
        <f>SUM(B74:B88)</f>
        <v>158177.06</v>
      </c>
      <c r="C89" s="471">
        <f>SUM(C74:C88)</f>
        <v>89005.51</v>
      </c>
      <c r="D89" s="472">
        <f>SUM(B89-C89)</f>
        <v>69171.55</v>
      </c>
      <c r="E89" s="473">
        <f>SUM(E74:E88)</f>
        <v>578003</v>
      </c>
      <c r="F89" s="231"/>
      <c r="G89" s="231"/>
      <c r="I89" s="661" t="s">
        <v>380</v>
      </c>
      <c r="J89" s="661"/>
      <c r="L89" s="516" t="s">
        <v>369</v>
      </c>
      <c r="M89" s="516" t="s">
        <v>370</v>
      </c>
      <c r="N89" s="254"/>
    </row>
    <row r="90" spans="1:14" x14ac:dyDescent="0.25">
      <c r="A90" s="474" t="s">
        <v>347</v>
      </c>
      <c r="B90" s="475"/>
      <c r="C90" s="476"/>
      <c r="D90" s="477">
        <f>SUM(B90-C90)</f>
        <v>0</v>
      </c>
      <c r="E90" s="213"/>
      <c r="F90" s="231"/>
      <c r="G90" s="231"/>
      <c r="I90" s="515" t="s">
        <v>368</v>
      </c>
      <c r="J90" s="73" t="s">
        <v>311</v>
      </c>
      <c r="K90" s="414"/>
      <c r="L90" s="466">
        <f>SUM(I91/12)</f>
        <v>29084.416666666668</v>
      </c>
      <c r="M90" s="466">
        <f>SUM(J91/12)</f>
        <v>7394</v>
      </c>
      <c r="N90" s="254"/>
    </row>
    <row r="91" spans="1:14" ht="15.75" thickBot="1" x14ac:dyDescent="0.3">
      <c r="A91" s="478" t="s">
        <v>348</v>
      </c>
      <c r="B91" s="479"/>
      <c r="C91" s="480"/>
      <c r="D91" s="481">
        <f>SUM(B91-C91)</f>
        <v>0</v>
      </c>
      <c r="E91" s="482"/>
      <c r="H91" t="s">
        <v>235</v>
      </c>
      <c r="I91" s="466">
        <f>SUM(B37+C37)</f>
        <v>349013</v>
      </c>
      <c r="J91" s="466">
        <f>SUM(K37+L37)</f>
        <v>88728</v>
      </c>
      <c r="K91" s="525">
        <f>SUM(I91:J91)</f>
        <v>437741</v>
      </c>
      <c r="L91" s="518">
        <f>SUM(I92/2)</f>
        <v>25550.954999999998</v>
      </c>
      <c r="M91" s="518">
        <f>SUM(J92/3)</f>
        <v>3965.2333333333331</v>
      </c>
      <c r="N91" s="520"/>
    </row>
    <row r="92" spans="1:14" ht="15.75" thickBot="1" x14ac:dyDescent="0.3">
      <c r="A92" s="483" t="s">
        <v>349</v>
      </c>
      <c r="B92" s="484">
        <f>SUM(B89:B91)</f>
        <v>158177.06</v>
      </c>
      <c r="C92" s="485">
        <f>SUM(C89:C91)</f>
        <v>89005.51</v>
      </c>
      <c r="D92" s="485">
        <f>SUM(D89:D91)</f>
        <v>69171.55</v>
      </c>
      <c r="E92" s="223">
        <f>SUM(E89:E91)</f>
        <v>578003</v>
      </c>
      <c r="H92" t="s">
        <v>371</v>
      </c>
      <c r="I92" s="466">
        <f>SUM(B58:C58)</f>
        <v>51101.909999999996</v>
      </c>
      <c r="J92" s="466">
        <f>SUM(K58:L58)</f>
        <v>11895.699999999999</v>
      </c>
      <c r="K92" s="526">
        <f>SUM(I92:J92)</f>
        <v>62997.609999999993</v>
      </c>
      <c r="L92" s="518">
        <v>20995.18</v>
      </c>
      <c r="M92" s="521" t="s">
        <v>373</v>
      </c>
    </row>
    <row r="93" spans="1:14" x14ac:dyDescent="0.25">
      <c r="A93" s="192"/>
      <c r="B93" s="486">
        <f>SUM(B75+B79+B84)</f>
        <v>0</v>
      </c>
      <c r="C93" s="257"/>
      <c r="D93" s="487"/>
      <c r="E93" s="487"/>
      <c r="H93" s="201" t="s">
        <v>372</v>
      </c>
      <c r="I93" s="466">
        <f>SUM(I92+I96)/3*12</f>
        <v>304127.35999999999</v>
      </c>
      <c r="J93" s="466">
        <f>SUM(J92/3*12)</f>
        <v>47582.799999999996</v>
      </c>
      <c r="K93" s="439">
        <f>SUM(I93:J93)</f>
        <v>351710.16</v>
      </c>
      <c r="L93" s="518">
        <v>21356.85</v>
      </c>
      <c r="M93" s="521" t="s">
        <v>374</v>
      </c>
    </row>
    <row r="94" spans="1:14" x14ac:dyDescent="0.25">
      <c r="B94" s="231"/>
      <c r="C94" s="488"/>
      <c r="D94" s="60"/>
      <c r="I94" s="529">
        <f>SUM(I91-I93)</f>
        <v>44885.640000000014</v>
      </c>
      <c r="J94" s="529">
        <f>SUM(J91-J93)</f>
        <v>41145.200000000004</v>
      </c>
      <c r="K94" s="529">
        <f>SUM(K91-K93)</f>
        <v>86030.840000000026</v>
      </c>
      <c r="L94" s="466">
        <v>22070.73</v>
      </c>
      <c r="M94" s="521" t="s">
        <v>375</v>
      </c>
    </row>
    <row r="95" spans="1:14" ht="15.75" thickBot="1" x14ac:dyDescent="0.3">
      <c r="A95" s="198" t="s">
        <v>145</v>
      </c>
      <c r="C95" s="231"/>
      <c r="I95" s="520"/>
      <c r="J95" s="520"/>
      <c r="K95" s="466"/>
      <c r="L95" s="466">
        <v>21895.78</v>
      </c>
      <c r="M95" s="521" t="s">
        <v>377</v>
      </c>
    </row>
    <row r="96" spans="1:14" x14ac:dyDescent="0.25">
      <c r="A96" s="211" t="s">
        <v>350</v>
      </c>
      <c r="B96" s="489">
        <v>692.5</v>
      </c>
      <c r="C96" s="490"/>
      <c r="D96" s="491"/>
      <c r="E96" s="477">
        <v>2000</v>
      </c>
      <c r="F96" s="231"/>
      <c r="G96" s="231"/>
      <c r="H96" s="193" t="s">
        <v>381</v>
      </c>
      <c r="I96" s="527">
        <v>24929.93</v>
      </c>
      <c r="J96" s="522" t="s">
        <v>376</v>
      </c>
      <c r="L96" s="466">
        <v>23516.48</v>
      </c>
      <c r="M96" s="521" t="s">
        <v>378</v>
      </c>
    </row>
    <row r="97" spans="1:14" x14ac:dyDescent="0.25">
      <c r="A97" s="215" t="s">
        <v>351</v>
      </c>
      <c r="B97" s="492">
        <v>24.33</v>
      </c>
      <c r="C97" s="397"/>
      <c r="D97" s="493"/>
      <c r="E97" s="494"/>
      <c r="F97" s="231"/>
      <c r="G97" s="231"/>
      <c r="H97" s="193" t="s">
        <v>382</v>
      </c>
      <c r="I97" s="523">
        <v>76031.839999999997</v>
      </c>
      <c r="J97" s="524">
        <f>SUM(I97/3)</f>
        <v>25343.946666666667</v>
      </c>
      <c r="L97" s="528">
        <v>22787.26</v>
      </c>
      <c r="M97" s="521" t="s">
        <v>379</v>
      </c>
    </row>
    <row r="98" spans="1:14" x14ac:dyDescent="0.25">
      <c r="A98" s="215" t="s">
        <v>321</v>
      </c>
      <c r="B98" s="495">
        <v>380</v>
      </c>
      <c r="C98" s="397"/>
      <c r="D98" s="493"/>
      <c r="E98" s="494"/>
      <c r="F98" s="231"/>
      <c r="G98" s="231"/>
      <c r="H98" s="231"/>
      <c r="I98" s="231"/>
      <c r="J98" s="231"/>
      <c r="K98" s="231"/>
      <c r="L98" s="528">
        <v>23000.07</v>
      </c>
      <c r="M98" s="521" t="s">
        <v>384</v>
      </c>
      <c r="N98" s="231"/>
    </row>
    <row r="99" spans="1:14" x14ac:dyDescent="0.25">
      <c r="A99" s="215" t="s">
        <v>352</v>
      </c>
      <c r="B99" s="492"/>
      <c r="C99" s="467"/>
      <c r="D99" s="493"/>
      <c r="E99" s="494">
        <v>3000</v>
      </c>
      <c r="F99" s="231"/>
      <c r="G99" s="231"/>
      <c r="H99" s="231"/>
      <c r="I99" s="231"/>
      <c r="J99" s="231"/>
      <c r="K99" s="231"/>
      <c r="L99" s="528">
        <v>25710.417594999995</v>
      </c>
      <c r="M99" s="521" t="s">
        <v>383</v>
      </c>
      <c r="N99" s="231"/>
    </row>
    <row r="100" spans="1:14" x14ac:dyDescent="0.25">
      <c r="A100" s="215" t="s">
        <v>353</v>
      </c>
      <c r="B100" s="492">
        <v>1359</v>
      </c>
      <c r="C100" s="467"/>
      <c r="D100" s="493"/>
      <c r="E100" s="494">
        <v>6000</v>
      </c>
      <c r="F100" s="231"/>
      <c r="G100" s="231"/>
      <c r="H100" s="231"/>
      <c r="I100" s="231"/>
      <c r="J100" s="231"/>
      <c r="K100" s="231"/>
      <c r="L100" s="231"/>
      <c r="M100" s="231"/>
      <c r="N100" s="231"/>
    </row>
    <row r="101" spans="1:14" x14ac:dyDescent="0.25">
      <c r="A101" s="216" t="s">
        <v>354</v>
      </c>
      <c r="B101" s="496"/>
      <c r="C101" s="497"/>
      <c r="D101" s="397"/>
      <c r="E101" s="498"/>
      <c r="F101" s="231"/>
      <c r="G101" s="231"/>
      <c r="H101" s="231"/>
      <c r="I101" s="231"/>
      <c r="J101" s="231"/>
      <c r="K101" s="231"/>
      <c r="L101" s="231"/>
      <c r="M101" s="231"/>
      <c r="N101" s="231"/>
    </row>
    <row r="102" spans="1:14" x14ac:dyDescent="0.25">
      <c r="A102" s="216" t="s">
        <v>343</v>
      </c>
      <c r="B102" s="496"/>
      <c r="C102" s="497"/>
      <c r="D102" s="397"/>
      <c r="E102" s="498"/>
    </row>
    <row r="103" spans="1:14" ht="15.75" thickBot="1" x14ac:dyDescent="0.3">
      <c r="A103" s="499" t="s">
        <v>167</v>
      </c>
      <c r="B103" s="500"/>
      <c r="C103" s="501" t="s">
        <v>355</v>
      </c>
      <c r="D103" s="502" t="s">
        <v>356</v>
      </c>
      <c r="E103" s="498"/>
      <c r="F103" s="231"/>
      <c r="G103" s="231"/>
      <c r="H103" s="231"/>
      <c r="I103" s="231"/>
      <c r="J103" s="231"/>
      <c r="K103" s="231"/>
      <c r="L103" s="231"/>
      <c r="M103" s="231"/>
      <c r="N103" s="231"/>
    </row>
    <row r="104" spans="1:14" ht="15.75" thickBot="1" x14ac:dyDescent="0.3">
      <c r="A104" s="503" t="s">
        <v>357</v>
      </c>
      <c r="B104" s="504">
        <f>SUM(B96:B103)</f>
        <v>2455.83</v>
      </c>
      <c r="C104" s="505">
        <v>404.33</v>
      </c>
      <c r="D104" s="506">
        <f>SUM(B104-C104)</f>
        <v>2051.5</v>
      </c>
      <c r="E104" s="222">
        <f>SUM(E96:E103)</f>
        <v>11000</v>
      </c>
    </row>
    <row r="105" spans="1:14" x14ac:dyDescent="0.25">
      <c r="B105" s="231"/>
      <c r="C105" s="231"/>
      <c r="D105" t="s">
        <v>358</v>
      </c>
      <c r="F105" s="231"/>
      <c r="G105" s="231"/>
      <c r="H105" s="231"/>
      <c r="I105" s="231"/>
      <c r="J105" s="231"/>
      <c r="K105" s="231"/>
      <c r="L105" s="231"/>
      <c r="M105" s="231"/>
      <c r="N105" s="231"/>
    </row>
    <row r="106" spans="1:14" ht="15.75" thickBot="1" x14ac:dyDescent="0.3">
      <c r="C106" s="231"/>
      <c r="E106" s="231"/>
    </row>
    <row r="107" spans="1:14" x14ac:dyDescent="0.25">
      <c r="B107" s="507" t="s">
        <v>359</v>
      </c>
      <c r="C107" s="508" t="s">
        <v>360</v>
      </c>
      <c r="D107" s="509" t="s">
        <v>361</v>
      </c>
    </row>
    <row r="108" spans="1:14" ht="15.75" thickBot="1" x14ac:dyDescent="0.3">
      <c r="B108" s="510">
        <f>SUM(B92)</f>
        <v>158177.06</v>
      </c>
      <c r="C108" s="411">
        <f>SUM(C92)</f>
        <v>89005.51</v>
      </c>
      <c r="D108" s="511">
        <f>SUM(B108-C108)</f>
        <v>69171.55</v>
      </c>
    </row>
    <row r="109" spans="1:14" x14ac:dyDescent="0.25">
      <c r="A109" s="384" t="s">
        <v>207</v>
      </c>
      <c r="C109" s="385"/>
      <c r="D109" s="385"/>
      <c r="E109" s="385"/>
      <c r="F109" s="385"/>
      <c r="G109" s="385"/>
      <c r="H109" s="385"/>
      <c r="I109" s="385"/>
      <c r="J109" s="385"/>
      <c r="K109" s="385"/>
      <c r="L109" s="385"/>
      <c r="M109" s="385"/>
      <c r="N109" s="385"/>
    </row>
    <row r="110" spans="1:14" ht="15.75" thickBot="1" x14ac:dyDescent="0.3">
      <c r="A110" s="386" t="s">
        <v>154</v>
      </c>
      <c r="B110" s="387">
        <v>43646</v>
      </c>
      <c r="G110" s="198"/>
      <c r="H110" s="300"/>
    </row>
    <row r="111" spans="1:14" x14ac:dyDescent="0.25">
      <c r="A111" s="260" t="s">
        <v>302</v>
      </c>
      <c r="B111" s="388">
        <v>610</v>
      </c>
      <c r="C111" s="388">
        <v>620</v>
      </c>
      <c r="D111" s="388">
        <v>631</v>
      </c>
      <c r="E111" s="388">
        <v>632</v>
      </c>
      <c r="F111" s="388">
        <v>633</v>
      </c>
      <c r="G111" s="388">
        <v>634</v>
      </c>
      <c r="H111" s="388">
        <v>635</v>
      </c>
      <c r="I111" s="388">
        <v>636</v>
      </c>
      <c r="J111" s="388">
        <v>637</v>
      </c>
      <c r="K111" s="388">
        <v>630</v>
      </c>
      <c r="L111" s="388">
        <v>640</v>
      </c>
      <c r="M111" s="388">
        <v>700</v>
      </c>
      <c r="N111" s="389" t="s">
        <v>233</v>
      </c>
    </row>
    <row r="112" spans="1:14" ht="15.75" thickBot="1" x14ac:dyDescent="0.3">
      <c r="A112" s="270" t="s">
        <v>303</v>
      </c>
      <c r="B112" s="390" t="s">
        <v>304</v>
      </c>
      <c r="C112" s="390" t="s">
        <v>242</v>
      </c>
      <c r="D112" s="390" t="s">
        <v>305</v>
      </c>
      <c r="E112" s="390" t="s">
        <v>306</v>
      </c>
      <c r="F112" s="390" t="s">
        <v>307</v>
      </c>
      <c r="G112" s="390" t="s">
        <v>163</v>
      </c>
      <c r="H112" s="390" t="s">
        <v>308</v>
      </c>
      <c r="I112" s="390" t="s">
        <v>309</v>
      </c>
      <c r="J112" s="390" t="s">
        <v>310</v>
      </c>
      <c r="K112" s="390" t="s">
        <v>311</v>
      </c>
      <c r="L112" s="390" t="s">
        <v>312</v>
      </c>
      <c r="M112" s="390" t="s">
        <v>313</v>
      </c>
      <c r="N112" s="391"/>
    </row>
    <row r="113" spans="1:14" x14ac:dyDescent="0.25">
      <c r="A113" s="392" t="s">
        <v>212</v>
      </c>
      <c r="B113" s="393">
        <v>91693</v>
      </c>
      <c r="C113" s="393">
        <v>32048</v>
      </c>
      <c r="D113" s="393">
        <v>480</v>
      </c>
      <c r="E113" s="393">
        <v>7020</v>
      </c>
      <c r="F113" s="393">
        <v>10160</v>
      </c>
      <c r="G113" s="393">
        <v>320</v>
      </c>
      <c r="H113" s="393">
        <v>8888</v>
      </c>
      <c r="I113" s="394">
        <v>0</v>
      </c>
      <c r="J113" s="393">
        <v>8820</v>
      </c>
      <c r="K113" s="393">
        <f t="shared" ref="K113:K118" si="30">SUM(D113:J113)</f>
        <v>35688</v>
      </c>
      <c r="L113" s="394">
        <v>150</v>
      </c>
      <c r="M113" s="395"/>
      <c r="N113" s="396">
        <f t="shared" ref="N113:N125" si="31">SUM(B113,C113,K113,L113,M113,)</f>
        <v>159579</v>
      </c>
    </row>
    <row r="114" spans="1:14" x14ac:dyDescent="0.25">
      <c r="A114" s="265" t="s">
        <v>314</v>
      </c>
      <c r="B114" s="397">
        <v>34038.639999999999</v>
      </c>
      <c r="C114" s="397">
        <v>11881.03</v>
      </c>
      <c r="D114" s="397">
        <v>78.069999999999993</v>
      </c>
      <c r="E114" s="397">
        <v>3246.08</v>
      </c>
      <c r="F114" s="397">
        <v>4343.2700000000004</v>
      </c>
      <c r="G114" s="397">
        <v>162</v>
      </c>
      <c r="H114" s="397">
        <v>170.05</v>
      </c>
      <c r="I114" s="397"/>
      <c r="J114" s="397">
        <v>3234.56</v>
      </c>
      <c r="K114" s="397">
        <f t="shared" si="30"/>
        <v>11234.03</v>
      </c>
      <c r="L114" s="397"/>
      <c r="M114" s="397"/>
      <c r="N114" s="398">
        <f t="shared" si="31"/>
        <v>57153.7</v>
      </c>
    </row>
    <row r="115" spans="1:14" x14ac:dyDescent="0.25">
      <c r="A115" s="265" t="s">
        <v>315</v>
      </c>
      <c r="B115" s="397"/>
      <c r="C115" s="397"/>
      <c r="D115" s="397"/>
      <c r="E115" s="397"/>
      <c r="F115" s="397"/>
      <c r="G115" s="397"/>
      <c r="H115" s="397"/>
      <c r="I115" s="397"/>
      <c r="J115" s="397"/>
      <c r="K115" s="397">
        <f t="shared" si="30"/>
        <v>0</v>
      </c>
      <c r="L115" s="397"/>
      <c r="M115" s="397"/>
      <c r="N115" s="398">
        <f t="shared" si="31"/>
        <v>0</v>
      </c>
    </row>
    <row r="116" spans="1:14" x14ac:dyDescent="0.25">
      <c r="A116" s="265" t="s">
        <v>316</v>
      </c>
      <c r="B116" s="397"/>
      <c r="C116" s="397"/>
      <c r="D116" s="397"/>
      <c r="E116" s="397"/>
      <c r="F116" s="397"/>
      <c r="G116" s="397"/>
      <c r="H116" s="397"/>
      <c r="I116" s="397"/>
      <c r="J116" s="397"/>
      <c r="K116" s="397">
        <f t="shared" si="30"/>
        <v>0</v>
      </c>
      <c r="L116" s="397"/>
      <c r="M116" s="397"/>
      <c r="N116" s="398">
        <f t="shared" si="31"/>
        <v>0</v>
      </c>
    </row>
    <row r="117" spans="1:14" x14ac:dyDescent="0.25">
      <c r="A117" s="265" t="s">
        <v>166</v>
      </c>
      <c r="B117" s="397"/>
      <c r="C117" s="397"/>
      <c r="D117" s="397"/>
      <c r="E117" s="397"/>
      <c r="F117" s="397"/>
      <c r="G117" s="397"/>
      <c r="H117" s="397"/>
      <c r="I117" s="397"/>
      <c r="J117" s="397"/>
      <c r="K117" s="397">
        <f t="shared" si="30"/>
        <v>0</v>
      </c>
      <c r="L117" s="397"/>
      <c r="M117" s="397"/>
      <c r="N117" s="398">
        <f t="shared" si="31"/>
        <v>0</v>
      </c>
    </row>
    <row r="118" spans="1:14" x14ac:dyDescent="0.25">
      <c r="A118" s="265" t="s">
        <v>317</v>
      </c>
      <c r="B118" s="397"/>
      <c r="C118" s="397"/>
      <c r="D118" s="397"/>
      <c r="E118" s="397"/>
      <c r="F118" s="397"/>
      <c r="G118" s="397"/>
      <c r="H118" s="397"/>
      <c r="I118" s="397"/>
      <c r="J118" s="397">
        <v>346.78</v>
      </c>
      <c r="K118" s="397">
        <f t="shared" si="30"/>
        <v>346.78</v>
      </c>
      <c r="L118" s="397"/>
      <c r="M118" s="397"/>
      <c r="N118" s="398">
        <f t="shared" si="31"/>
        <v>346.78</v>
      </c>
    </row>
    <row r="119" spans="1:14" x14ac:dyDescent="0.25">
      <c r="A119" s="265" t="s">
        <v>318</v>
      </c>
      <c r="B119" s="397"/>
      <c r="C119" s="397"/>
      <c r="D119" s="397"/>
      <c r="E119" s="397"/>
      <c r="F119" s="397"/>
      <c r="G119" s="397"/>
      <c r="H119" s="397"/>
      <c r="I119" s="397"/>
      <c r="J119" s="397"/>
      <c r="K119" s="397">
        <f>SUM(E119:J119)</f>
        <v>0</v>
      </c>
      <c r="L119" s="397"/>
      <c r="M119" s="397"/>
      <c r="N119" s="398">
        <f t="shared" si="31"/>
        <v>0</v>
      </c>
    </row>
    <row r="120" spans="1:14" x14ac:dyDescent="0.25">
      <c r="A120" s="265" t="s">
        <v>319</v>
      </c>
      <c r="B120" s="397"/>
      <c r="C120" s="397"/>
      <c r="D120" s="397"/>
      <c r="E120" s="397"/>
      <c r="F120" s="397"/>
      <c r="G120" s="397"/>
      <c r="H120" s="397"/>
      <c r="I120" s="397"/>
      <c r="J120" s="397"/>
      <c r="K120" s="397">
        <f>SUM(E120:J120)</f>
        <v>0</v>
      </c>
      <c r="L120" s="397"/>
      <c r="M120" s="397"/>
      <c r="N120" s="398">
        <f t="shared" si="31"/>
        <v>0</v>
      </c>
    </row>
    <row r="121" spans="1:14" x14ac:dyDescent="0.25">
      <c r="A121" s="399" t="s">
        <v>320</v>
      </c>
      <c r="B121" s="397"/>
      <c r="C121" s="397"/>
      <c r="D121" s="397"/>
      <c r="E121" s="397"/>
      <c r="F121" s="397"/>
      <c r="G121" s="397"/>
      <c r="H121" s="397"/>
      <c r="I121" s="397"/>
      <c r="J121" s="397"/>
      <c r="K121" s="397">
        <f>SUM(D121:J121)</f>
        <v>0</v>
      </c>
      <c r="L121" s="397"/>
      <c r="M121" s="397"/>
      <c r="N121" s="398">
        <f t="shared" si="31"/>
        <v>0</v>
      </c>
    </row>
    <row r="122" spans="1:14" x14ac:dyDescent="0.25">
      <c r="A122" s="399" t="s">
        <v>321</v>
      </c>
      <c r="B122" s="397"/>
      <c r="C122" s="397"/>
      <c r="D122" s="397"/>
      <c r="E122" s="397"/>
      <c r="F122" s="397">
        <v>821.26</v>
      </c>
      <c r="G122" s="397">
        <v>420</v>
      </c>
      <c r="H122" s="397"/>
      <c r="I122" s="397"/>
      <c r="J122" s="397">
        <v>1400</v>
      </c>
      <c r="K122" s="397">
        <f>SUM(D122:J122)</f>
        <v>2641.26</v>
      </c>
      <c r="L122" s="397"/>
      <c r="M122" s="397"/>
      <c r="N122" s="398">
        <f t="shared" si="31"/>
        <v>2641.26</v>
      </c>
    </row>
    <row r="123" spans="1:14" x14ac:dyDescent="0.25">
      <c r="A123" s="399" t="s">
        <v>164</v>
      </c>
      <c r="B123" s="397"/>
      <c r="C123" s="397"/>
      <c r="D123" s="397"/>
      <c r="E123" s="397"/>
      <c r="F123" s="397"/>
      <c r="G123" s="397"/>
      <c r="H123" s="397"/>
      <c r="I123" s="397"/>
      <c r="J123" s="397"/>
      <c r="K123" s="397">
        <f>SUM(D123:J123)</f>
        <v>0</v>
      </c>
      <c r="L123" s="397"/>
      <c r="M123" s="397"/>
      <c r="N123" s="398">
        <f t="shared" si="31"/>
        <v>0</v>
      </c>
    </row>
    <row r="124" spans="1:14" x14ac:dyDescent="0.25">
      <c r="A124" s="399" t="s">
        <v>162</v>
      </c>
      <c r="B124" s="397"/>
      <c r="C124" s="397"/>
      <c r="D124" s="397"/>
      <c r="E124" s="397"/>
      <c r="F124" s="397"/>
      <c r="G124" s="397"/>
      <c r="H124" s="397"/>
      <c r="I124" s="397"/>
      <c r="J124" s="397"/>
      <c r="K124" s="397">
        <f>SUM(D124:J124)</f>
        <v>0</v>
      </c>
      <c r="L124" s="397"/>
      <c r="M124" s="397"/>
      <c r="N124" s="398">
        <f t="shared" si="31"/>
        <v>0</v>
      </c>
    </row>
    <row r="125" spans="1:14" x14ac:dyDescent="0.25">
      <c r="A125" s="265" t="s">
        <v>163</v>
      </c>
      <c r="B125" s="397"/>
      <c r="C125" s="397"/>
      <c r="D125" s="397"/>
      <c r="E125" s="397"/>
      <c r="F125" s="397"/>
      <c r="G125" s="397"/>
      <c r="H125" s="397"/>
      <c r="I125" s="397"/>
      <c r="J125" s="397"/>
      <c r="K125" s="397">
        <f>SUM(D125:J125)</f>
        <v>0</v>
      </c>
      <c r="L125" s="397"/>
      <c r="M125" s="397"/>
      <c r="N125" s="398">
        <f t="shared" si="31"/>
        <v>0</v>
      </c>
    </row>
    <row r="126" spans="1:14" ht="15.75" thickBot="1" x14ac:dyDescent="0.3">
      <c r="A126" s="270" t="s">
        <v>93</v>
      </c>
      <c r="B126" s="400">
        <f t="shared" ref="B126:M126" si="32">SUM(B114:B125)</f>
        <v>34038.639999999999</v>
      </c>
      <c r="C126" s="400">
        <f t="shared" si="32"/>
        <v>11881.03</v>
      </c>
      <c r="D126" s="400">
        <f t="shared" si="32"/>
        <v>78.069999999999993</v>
      </c>
      <c r="E126" s="400">
        <f t="shared" si="32"/>
        <v>3246.08</v>
      </c>
      <c r="F126" s="400">
        <f t="shared" si="32"/>
        <v>5164.5300000000007</v>
      </c>
      <c r="G126" s="400">
        <f t="shared" si="32"/>
        <v>582</v>
      </c>
      <c r="H126" s="400">
        <f t="shared" si="32"/>
        <v>170.05</v>
      </c>
      <c r="I126" s="400">
        <f t="shared" si="32"/>
        <v>0</v>
      </c>
      <c r="J126" s="400">
        <f t="shared" si="32"/>
        <v>4981.34</v>
      </c>
      <c r="K126" s="400">
        <f t="shared" si="32"/>
        <v>14222.070000000002</v>
      </c>
      <c r="L126" s="400">
        <f t="shared" si="32"/>
        <v>0</v>
      </c>
      <c r="M126" s="400">
        <f t="shared" si="32"/>
        <v>0</v>
      </c>
      <c r="N126" s="401">
        <f>SUM(N114:N125)</f>
        <v>60141.74</v>
      </c>
    </row>
    <row r="127" spans="1:14" ht="15.75" thickBot="1" x14ac:dyDescent="0.3">
      <c r="A127" s="402"/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4"/>
    </row>
    <row r="128" spans="1:14" x14ac:dyDescent="0.25">
      <c r="A128" s="392" t="s">
        <v>213</v>
      </c>
      <c r="B128" s="393">
        <v>166930</v>
      </c>
      <c r="C128" s="393">
        <v>58342</v>
      </c>
      <c r="D128" s="393">
        <v>720</v>
      </c>
      <c r="E128" s="393">
        <v>10530</v>
      </c>
      <c r="F128" s="393">
        <v>15240</v>
      </c>
      <c r="G128" s="393">
        <v>480</v>
      </c>
      <c r="H128" s="393">
        <v>12520</v>
      </c>
      <c r="I128" s="394">
        <v>0</v>
      </c>
      <c r="J128" s="393">
        <v>13100</v>
      </c>
      <c r="K128" s="393">
        <f t="shared" ref="K128:K133" si="33">SUM(D128:J128)</f>
        <v>52590</v>
      </c>
      <c r="L128" s="394">
        <v>300</v>
      </c>
      <c r="M128" s="395"/>
      <c r="N128" s="396">
        <f t="shared" ref="N128:N142" si="34">SUM(B128,C128,K128,L128,M128,)</f>
        <v>278162</v>
      </c>
    </row>
    <row r="129" spans="1:14" x14ac:dyDescent="0.25">
      <c r="A129" s="265" t="s">
        <v>314</v>
      </c>
      <c r="B129" s="397">
        <v>60499.98</v>
      </c>
      <c r="C129" s="397">
        <v>20986.69</v>
      </c>
      <c r="D129" s="397">
        <v>418.51</v>
      </c>
      <c r="E129" s="397">
        <v>4645.04</v>
      </c>
      <c r="F129" s="397">
        <v>6119.71</v>
      </c>
      <c r="G129" s="397">
        <v>308</v>
      </c>
      <c r="H129" s="397">
        <v>238.61</v>
      </c>
      <c r="I129" s="397"/>
      <c r="J129" s="397">
        <v>4769.26</v>
      </c>
      <c r="K129" s="397">
        <f t="shared" si="33"/>
        <v>16499.13</v>
      </c>
      <c r="L129" s="397">
        <v>121.81</v>
      </c>
      <c r="M129" s="397"/>
      <c r="N129" s="398">
        <f t="shared" si="34"/>
        <v>98107.61</v>
      </c>
    </row>
    <row r="130" spans="1:14" x14ac:dyDescent="0.25">
      <c r="A130" s="265" t="s">
        <v>315</v>
      </c>
      <c r="B130" s="397">
        <v>13745</v>
      </c>
      <c r="C130" s="397">
        <v>4735</v>
      </c>
      <c r="D130" s="397"/>
      <c r="E130" s="397"/>
      <c r="F130" s="397"/>
      <c r="G130" s="397"/>
      <c r="H130" s="397"/>
      <c r="I130" s="397"/>
      <c r="J130" s="397"/>
      <c r="K130" s="397">
        <f t="shared" si="33"/>
        <v>0</v>
      </c>
      <c r="L130" s="397"/>
      <c r="M130" s="397"/>
      <c r="N130" s="398">
        <f t="shared" si="34"/>
        <v>18480</v>
      </c>
    </row>
    <row r="131" spans="1:14" x14ac:dyDescent="0.25">
      <c r="A131" s="265" t="s">
        <v>316</v>
      </c>
      <c r="B131" s="397"/>
      <c r="C131" s="397"/>
      <c r="D131" s="397"/>
      <c r="E131" s="397"/>
      <c r="F131" s="397"/>
      <c r="G131" s="397"/>
      <c r="H131" s="397"/>
      <c r="I131" s="397"/>
      <c r="J131" s="397"/>
      <c r="K131" s="397">
        <f t="shared" si="33"/>
        <v>0</v>
      </c>
      <c r="L131" s="397"/>
      <c r="M131" s="397"/>
      <c r="N131" s="398">
        <f t="shared" si="34"/>
        <v>0</v>
      </c>
    </row>
    <row r="132" spans="1:14" x14ac:dyDescent="0.25">
      <c r="A132" s="265" t="s">
        <v>319</v>
      </c>
      <c r="B132" s="397"/>
      <c r="C132" s="397"/>
      <c r="D132" s="397"/>
      <c r="E132" s="397"/>
      <c r="F132" s="397"/>
      <c r="G132" s="397"/>
      <c r="H132" s="397"/>
      <c r="I132" s="397"/>
      <c r="J132" s="397"/>
      <c r="K132" s="397">
        <f t="shared" si="33"/>
        <v>0</v>
      </c>
      <c r="L132" s="397"/>
      <c r="M132" s="397"/>
      <c r="N132" s="398">
        <f t="shared" si="34"/>
        <v>0</v>
      </c>
    </row>
    <row r="133" spans="1:14" x14ac:dyDescent="0.25">
      <c r="A133" s="265" t="s">
        <v>166</v>
      </c>
      <c r="B133" s="397"/>
      <c r="C133" s="397"/>
      <c r="D133" s="397"/>
      <c r="E133" s="397"/>
      <c r="F133" s="397"/>
      <c r="G133" s="397"/>
      <c r="H133" s="397"/>
      <c r="I133" s="397"/>
      <c r="J133" s="397"/>
      <c r="K133" s="397">
        <f t="shared" si="33"/>
        <v>0</v>
      </c>
      <c r="L133" s="397"/>
      <c r="M133" s="397"/>
      <c r="N133" s="398">
        <f t="shared" si="34"/>
        <v>0</v>
      </c>
    </row>
    <row r="134" spans="1:14" x14ac:dyDescent="0.25">
      <c r="A134" s="265" t="s">
        <v>317</v>
      </c>
      <c r="B134" s="397"/>
      <c r="C134" s="397"/>
      <c r="D134" s="397"/>
      <c r="E134" s="397"/>
      <c r="F134" s="397"/>
      <c r="G134" s="397"/>
      <c r="H134" s="397"/>
      <c r="I134" s="397"/>
      <c r="J134" s="397"/>
      <c r="K134" s="397">
        <f>SUM(D134:J134)</f>
        <v>0</v>
      </c>
      <c r="L134" s="397"/>
      <c r="M134" s="397"/>
      <c r="N134" s="398">
        <f t="shared" si="34"/>
        <v>0</v>
      </c>
    </row>
    <row r="135" spans="1:14" x14ac:dyDescent="0.25">
      <c r="A135" s="265" t="s">
        <v>322</v>
      </c>
      <c r="B135" s="397"/>
      <c r="C135" s="397"/>
      <c r="D135" s="397"/>
      <c r="E135" s="397"/>
      <c r="F135" s="397"/>
      <c r="G135" s="397"/>
      <c r="H135" s="397"/>
      <c r="I135" s="397"/>
      <c r="J135" s="397"/>
      <c r="K135" s="397">
        <f>SUM(E135:J135)</f>
        <v>0</v>
      </c>
      <c r="L135" s="397"/>
      <c r="M135" s="397"/>
      <c r="N135" s="398">
        <f t="shared" si="34"/>
        <v>0</v>
      </c>
    </row>
    <row r="136" spans="1:14" x14ac:dyDescent="0.25">
      <c r="A136" s="399" t="s">
        <v>162</v>
      </c>
      <c r="B136" s="397"/>
      <c r="C136" s="397"/>
      <c r="D136" s="397"/>
      <c r="E136" s="397"/>
      <c r="F136" s="397"/>
      <c r="G136" s="397"/>
      <c r="H136" s="397"/>
      <c r="I136" s="397"/>
      <c r="J136" s="397"/>
      <c r="K136" s="397">
        <f t="shared" ref="K136:K137" si="35">SUM(E136:J136)</f>
        <v>0</v>
      </c>
      <c r="L136" s="397"/>
      <c r="M136" s="397"/>
      <c r="N136" s="398">
        <f t="shared" si="34"/>
        <v>0</v>
      </c>
    </row>
    <row r="137" spans="1:14" x14ac:dyDescent="0.25">
      <c r="A137" s="399" t="s">
        <v>320</v>
      </c>
      <c r="B137" s="397"/>
      <c r="C137" s="397"/>
      <c r="D137" s="397"/>
      <c r="E137" s="397"/>
      <c r="F137" s="397"/>
      <c r="G137" s="397"/>
      <c r="H137" s="397"/>
      <c r="I137" s="397"/>
      <c r="J137" s="397"/>
      <c r="K137" s="397">
        <f t="shared" si="35"/>
        <v>0</v>
      </c>
      <c r="L137" s="397"/>
      <c r="M137" s="397"/>
      <c r="N137" s="398">
        <f t="shared" si="34"/>
        <v>0</v>
      </c>
    </row>
    <row r="138" spans="1:14" x14ac:dyDescent="0.25">
      <c r="A138" s="399" t="s">
        <v>323</v>
      </c>
      <c r="B138" s="397"/>
      <c r="C138" s="397"/>
      <c r="D138" s="397"/>
      <c r="E138" s="397"/>
      <c r="F138" s="397"/>
      <c r="G138" s="397"/>
      <c r="H138" s="397"/>
      <c r="I138" s="397"/>
      <c r="J138" s="397">
        <v>2700</v>
      </c>
      <c r="K138" s="397">
        <f>SUM(E138:J138)</f>
        <v>2700</v>
      </c>
      <c r="L138" s="397"/>
      <c r="M138" s="397"/>
      <c r="N138" s="398">
        <f t="shared" si="34"/>
        <v>2700</v>
      </c>
    </row>
    <row r="139" spans="1:14" x14ac:dyDescent="0.25">
      <c r="A139" s="399" t="s">
        <v>164</v>
      </c>
      <c r="B139" s="397"/>
      <c r="C139" s="397"/>
      <c r="D139" s="397"/>
      <c r="E139" s="397"/>
      <c r="F139" s="397"/>
      <c r="G139" s="397"/>
      <c r="H139" s="397"/>
      <c r="I139" s="397"/>
      <c r="J139" s="397">
        <v>2700</v>
      </c>
      <c r="K139" s="397">
        <f t="shared" ref="K139:K142" si="36">SUM(E139:J139)</f>
        <v>2700</v>
      </c>
      <c r="L139" s="397"/>
      <c r="M139" s="397"/>
      <c r="N139" s="398">
        <f t="shared" si="34"/>
        <v>2700</v>
      </c>
    </row>
    <row r="140" spans="1:14" x14ac:dyDescent="0.25">
      <c r="A140" s="399" t="s">
        <v>324</v>
      </c>
      <c r="B140" s="397"/>
      <c r="C140" s="397"/>
      <c r="D140" s="397"/>
      <c r="E140" s="397"/>
      <c r="F140" s="397"/>
      <c r="G140" s="397"/>
      <c r="H140" s="397"/>
      <c r="I140" s="397"/>
      <c r="J140" s="397"/>
      <c r="K140" s="397">
        <f t="shared" si="36"/>
        <v>0</v>
      </c>
      <c r="L140" s="397"/>
      <c r="M140" s="397"/>
      <c r="N140" s="398">
        <f t="shared" si="34"/>
        <v>0</v>
      </c>
    </row>
    <row r="141" spans="1:14" x14ac:dyDescent="0.25">
      <c r="A141" s="399" t="s">
        <v>321</v>
      </c>
      <c r="B141" s="397"/>
      <c r="C141" s="397"/>
      <c r="D141" s="397"/>
      <c r="E141" s="397"/>
      <c r="F141" s="397"/>
      <c r="G141" s="397">
        <v>380</v>
      </c>
      <c r="H141" s="397"/>
      <c r="I141" s="397"/>
      <c r="J141" s="397"/>
      <c r="K141" s="397">
        <f t="shared" si="36"/>
        <v>380</v>
      </c>
      <c r="L141" s="397"/>
      <c r="M141" s="397"/>
      <c r="N141" s="398">
        <f t="shared" si="34"/>
        <v>380</v>
      </c>
    </row>
    <row r="142" spans="1:14" x14ac:dyDescent="0.25">
      <c r="A142" s="265" t="s">
        <v>163</v>
      </c>
      <c r="B142" s="397"/>
      <c r="C142" s="397"/>
      <c r="D142" s="397"/>
      <c r="E142" s="397"/>
      <c r="F142" s="397"/>
      <c r="G142" s="397"/>
      <c r="H142" s="397"/>
      <c r="I142" s="397"/>
      <c r="J142" s="397"/>
      <c r="K142" s="397">
        <f t="shared" si="36"/>
        <v>0</v>
      </c>
      <c r="L142" s="397"/>
      <c r="M142" s="397"/>
      <c r="N142" s="398">
        <f t="shared" si="34"/>
        <v>0</v>
      </c>
    </row>
    <row r="143" spans="1:14" ht="15.75" thickBot="1" x14ac:dyDescent="0.3">
      <c r="A143" s="270" t="s">
        <v>93</v>
      </c>
      <c r="B143" s="400">
        <f t="shared" ref="B143:E143" si="37">SUM(B129:B142)</f>
        <v>74244.98000000001</v>
      </c>
      <c r="C143" s="400">
        <f t="shared" si="37"/>
        <v>25721.69</v>
      </c>
      <c r="D143" s="400">
        <f t="shared" si="37"/>
        <v>418.51</v>
      </c>
      <c r="E143" s="400">
        <f t="shared" si="37"/>
        <v>4645.04</v>
      </c>
      <c r="F143" s="400">
        <f>SUM(F129:F142)</f>
        <v>6119.71</v>
      </c>
      <c r="G143" s="400">
        <f t="shared" ref="G143:J143" si="38">SUM(G129:G142)</f>
        <v>688</v>
      </c>
      <c r="H143" s="400">
        <f t="shared" si="38"/>
        <v>238.61</v>
      </c>
      <c r="I143" s="400">
        <f t="shared" si="38"/>
        <v>0</v>
      </c>
      <c r="J143" s="400">
        <f t="shared" si="38"/>
        <v>10169.26</v>
      </c>
      <c r="K143" s="400">
        <f>SUM(K129:K142)</f>
        <v>22279.13</v>
      </c>
      <c r="L143" s="400">
        <f t="shared" ref="L143:N143" si="39">SUM(L129:L142)</f>
        <v>121.81</v>
      </c>
      <c r="M143" s="400">
        <f t="shared" si="39"/>
        <v>0</v>
      </c>
      <c r="N143" s="401">
        <f t="shared" si="39"/>
        <v>122367.61</v>
      </c>
    </row>
    <row r="144" spans="1:14" ht="15.75" thickBot="1" x14ac:dyDescent="0.3">
      <c r="A144" s="405"/>
      <c r="B144" s="406"/>
      <c r="C144" s="406"/>
      <c r="D144" s="406"/>
      <c r="E144" s="406"/>
      <c r="F144" s="406"/>
      <c r="G144" s="406"/>
      <c r="H144" s="406"/>
      <c r="I144" s="406"/>
      <c r="J144" s="406"/>
      <c r="K144" s="406"/>
      <c r="L144" s="406"/>
      <c r="M144" s="406"/>
      <c r="N144" s="407"/>
    </row>
    <row r="145" spans="1:14" x14ac:dyDescent="0.25">
      <c r="A145" s="392" t="s">
        <v>325</v>
      </c>
      <c r="B145" s="408">
        <f t="shared" ref="B145:N145" si="40">SUM(B128+B113)</f>
        <v>258623</v>
      </c>
      <c r="C145" s="408">
        <f t="shared" si="40"/>
        <v>90390</v>
      </c>
      <c r="D145" s="408">
        <f t="shared" si="40"/>
        <v>1200</v>
      </c>
      <c r="E145" s="408">
        <f t="shared" si="40"/>
        <v>17550</v>
      </c>
      <c r="F145" s="408">
        <f t="shared" si="40"/>
        <v>25400</v>
      </c>
      <c r="G145" s="408">
        <f t="shared" si="40"/>
        <v>800</v>
      </c>
      <c r="H145" s="408">
        <f t="shared" si="40"/>
        <v>21408</v>
      </c>
      <c r="I145" s="408">
        <f t="shared" si="40"/>
        <v>0</v>
      </c>
      <c r="J145" s="408">
        <f t="shared" si="40"/>
        <v>21920</v>
      </c>
      <c r="K145" s="408">
        <f t="shared" si="40"/>
        <v>88278</v>
      </c>
      <c r="L145" s="408">
        <f t="shared" si="40"/>
        <v>450</v>
      </c>
      <c r="M145" s="408">
        <f t="shared" si="40"/>
        <v>0</v>
      </c>
      <c r="N145" s="409">
        <f t="shared" si="40"/>
        <v>437741</v>
      </c>
    </row>
    <row r="146" spans="1:14" ht="15.75" thickBot="1" x14ac:dyDescent="0.3">
      <c r="A146" s="410" t="s">
        <v>326</v>
      </c>
      <c r="B146" s="411">
        <f t="shared" ref="B146:N146" si="41">SUM(B129+B114)</f>
        <v>94538.62</v>
      </c>
      <c r="C146" s="411">
        <f t="shared" si="41"/>
        <v>32867.72</v>
      </c>
      <c r="D146" s="411">
        <f t="shared" si="41"/>
        <v>496.58</v>
      </c>
      <c r="E146" s="411">
        <f t="shared" si="41"/>
        <v>7891.12</v>
      </c>
      <c r="F146" s="411">
        <f t="shared" si="41"/>
        <v>10462.98</v>
      </c>
      <c r="G146" s="411">
        <f t="shared" si="41"/>
        <v>470</v>
      </c>
      <c r="H146" s="411">
        <f t="shared" si="41"/>
        <v>408.66</v>
      </c>
      <c r="I146" s="411">
        <f t="shared" si="41"/>
        <v>0</v>
      </c>
      <c r="J146" s="411">
        <f t="shared" si="41"/>
        <v>8003.82</v>
      </c>
      <c r="K146" s="411">
        <f t="shared" si="41"/>
        <v>27733.160000000003</v>
      </c>
      <c r="L146" s="411">
        <f t="shared" si="41"/>
        <v>121.81</v>
      </c>
      <c r="M146" s="411">
        <f t="shared" si="41"/>
        <v>0</v>
      </c>
      <c r="N146" s="412">
        <f t="shared" si="41"/>
        <v>155261.31</v>
      </c>
    </row>
    <row r="147" spans="1:14" ht="15.75" thickBot="1" x14ac:dyDescent="0.3">
      <c r="A147" s="413"/>
      <c r="B147" s="414"/>
      <c r="C147" s="415"/>
      <c r="D147" s="415"/>
      <c r="E147" s="415"/>
      <c r="F147" s="415"/>
      <c r="G147" s="415"/>
      <c r="H147" s="415"/>
      <c r="I147" s="415"/>
      <c r="J147" s="415"/>
      <c r="K147" s="415"/>
      <c r="L147" s="415"/>
      <c r="M147" s="415"/>
      <c r="N147" s="416"/>
    </row>
    <row r="148" spans="1:14" ht="15.75" thickBot="1" x14ac:dyDescent="0.3">
      <c r="A148" s="417" t="s">
        <v>319</v>
      </c>
      <c r="B148" s="418"/>
      <c r="C148" s="418"/>
      <c r="D148" s="418"/>
      <c r="E148" s="418"/>
      <c r="F148" s="418"/>
      <c r="G148" s="418"/>
      <c r="H148" s="418"/>
      <c r="I148" s="419"/>
      <c r="J148" s="418"/>
      <c r="K148" s="512">
        <f t="shared" ref="K148:K153" si="42">SUM(D148:J148)</f>
        <v>0</v>
      </c>
      <c r="L148" s="418">
        <v>4000</v>
      </c>
      <c r="M148" s="418"/>
      <c r="N148" s="420">
        <f>SUM(B148,C148,K148,L148,M148,)</f>
        <v>4000</v>
      </c>
    </row>
    <row r="149" spans="1:14" x14ac:dyDescent="0.25">
      <c r="A149" s="421" t="s">
        <v>214</v>
      </c>
      <c r="B149" s="422">
        <v>21050</v>
      </c>
      <c r="C149" s="422">
        <v>7355</v>
      </c>
      <c r="D149" s="422">
        <v>30</v>
      </c>
      <c r="E149" s="422">
        <v>3120</v>
      </c>
      <c r="F149" s="422">
        <v>570</v>
      </c>
      <c r="G149" s="422">
        <v>0</v>
      </c>
      <c r="H149" s="422">
        <v>1000</v>
      </c>
      <c r="I149" s="422">
        <v>0</v>
      </c>
      <c r="J149" s="422">
        <v>1570</v>
      </c>
      <c r="K149" s="422">
        <f t="shared" si="42"/>
        <v>6290</v>
      </c>
      <c r="L149" s="422">
        <v>2550</v>
      </c>
      <c r="M149" s="422"/>
      <c r="N149" s="423">
        <f t="shared" ref="N149:N153" si="43">SUM(B149,C149,K149,L149,M149,)</f>
        <v>37245</v>
      </c>
    </row>
    <row r="150" spans="1:14" x14ac:dyDescent="0.25">
      <c r="A150" s="265" t="s">
        <v>327</v>
      </c>
      <c r="B150" s="397">
        <v>8342.3799999999992</v>
      </c>
      <c r="C150" s="397">
        <v>2793.57</v>
      </c>
      <c r="D150" s="397">
        <v>2.38</v>
      </c>
      <c r="E150" s="397">
        <v>1291.95</v>
      </c>
      <c r="F150" s="397">
        <v>451.6</v>
      </c>
      <c r="G150" s="397">
        <v>0</v>
      </c>
      <c r="H150" s="397">
        <v>77.22</v>
      </c>
      <c r="I150" s="397"/>
      <c r="J150" s="397">
        <v>788.97</v>
      </c>
      <c r="K150" s="397">
        <f t="shared" si="42"/>
        <v>2612.1200000000003</v>
      </c>
      <c r="L150" s="397">
        <v>42.03</v>
      </c>
      <c r="M150" s="397"/>
      <c r="N150" s="398">
        <f t="shared" si="43"/>
        <v>13790.1</v>
      </c>
    </row>
    <row r="151" spans="1:14" x14ac:dyDescent="0.25">
      <c r="A151" s="265" t="s">
        <v>317</v>
      </c>
      <c r="B151" s="397"/>
      <c r="C151" s="397"/>
      <c r="D151" s="397"/>
      <c r="E151" s="397"/>
      <c r="F151" s="397"/>
      <c r="G151" s="397"/>
      <c r="H151" s="397"/>
      <c r="I151" s="397"/>
      <c r="J151" s="397"/>
      <c r="K151" s="397">
        <f t="shared" si="42"/>
        <v>0</v>
      </c>
      <c r="L151" s="397"/>
      <c r="M151" s="397"/>
      <c r="N151" s="398">
        <f t="shared" si="43"/>
        <v>0</v>
      </c>
    </row>
    <row r="152" spans="1:14" x14ac:dyDescent="0.25">
      <c r="A152" s="265" t="s">
        <v>328</v>
      </c>
      <c r="B152" s="397"/>
      <c r="C152" s="397"/>
      <c r="D152" s="397"/>
      <c r="E152" s="397"/>
      <c r="F152" s="397"/>
      <c r="G152" s="397"/>
      <c r="H152" s="397"/>
      <c r="I152" s="397"/>
      <c r="J152" s="397"/>
      <c r="K152" s="397">
        <f t="shared" si="42"/>
        <v>0</v>
      </c>
      <c r="L152" s="397"/>
      <c r="M152" s="397"/>
      <c r="N152" s="398">
        <f t="shared" si="43"/>
        <v>0</v>
      </c>
    </row>
    <row r="153" spans="1:14" x14ac:dyDescent="0.25">
      <c r="A153" s="265" t="s">
        <v>318</v>
      </c>
      <c r="B153" s="397"/>
      <c r="C153" s="397"/>
      <c r="D153" s="397"/>
      <c r="E153" s="397"/>
      <c r="F153" s="397"/>
      <c r="G153" s="397"/>
      <c r="H153" s="397"/>
      <c r="I153" s="397"/>
      <c r="J153" s="397"/>
      <c r="K153" s="397">
        <f t="shared" si="42"/>
        <v>0</v>
      </c>
      <c r="L153" s="397"/>
      <c r="M153" s="397"/>
      <c r="N153" s="398">
        <f t="shared" si="43"/>
        <v>0</v>
      </c>
    </row>
    <row r="154" spans="1:14" ht="15.75" thickBot="1" x14ac:dyDescent="0.3">
      <c r="A154" s="270" t="s">
        <v>93</v>
      </c>
      <c r="B154" s="400">
        <f t="shared" ref="B154:N154" si="44">SUM(B150:B153)</f>
        <v>8342.3799999999992</v>
      </c>
      <c r="C154" s="400">
        <f t="shared" si="44"/>
        <v>2793.57</v>
      </c>
      <c r="D154" s="400">
        <f t="shared" si="44"/>
        <v>2.38</v>
      </c>
      <c r="E154" s="400">
        <f t="shared" si="44"/>
        <v>1291.95</v>
      </c>
      <c r="F154" s="400">
        <f t="shared" si="44"/>
        <v>451.6</v>
      </c>
      <c r="G154" s="400">
        <f t="shared" si="44"/>
        <v>0</v>
      </c>
      <c r="H154" s="400">
        <f t="shared" si="44"/>
        <v>77.22</v>
      </c>
      <c r="I154" s="400">
        <f t="shared" si="44"/>
        <v>0</v>
      </c>
      <c r="J154" s="400">
        <f t="shared" si="44"/>
        <v>788.97</v>
      </c>
      <c r="K154" s="400">
        <f t="shared" si="44"/>
        <v>2612.1200000000003</v>
      </c>
      <c r="L154" s="400">
        <f t="shared" si="44"/>
        <v>42.03</v>
      </c>
      <c r="M154" s="400">
        <f t="shared" si="44"/>
        <v>0</v>
      </c>
      <c r="N154" s="401">
        <f t="shared" si="44"/>
        <v>13790.1</v>
      </c>
    </row>
    <row r="155" spans="1:14" ht="15.75" thickBot="1" x14ac:dyDescent="0.3">
      <c r="A155" s="424"/>
      <c r="B155" s="403"/>
      <c r="C155" s="403"/>
      <c r="D155" s="425"/>
      <c r="E155" s="425"/>
      <c r="F155" s="425"/>
      <c r="G155" s="425"/>
      <c r="H155" s="425"/>
      <c r="I155" s="425"/>
      <c r="J155" s="425"/>
      <c r="K155" s="425"/>
      <c r="L155" s="425"/>
      <c r="M155" s="425"/>
      <c r="N155" s="426"/>
    </row>
    <row r="156" spans="1:14" x14ac:dyDescent="0.25">
      <c r="A156" s="421" t="s">
        <v>329</v>
      </c>
      <c r="B156" s="427">
        <v>23827</v>
      </c>
      <c r="C156" s="427">
        <v>8328</v>
      </c>
      <c r="D156" s="427">
        <v>30</v>
      </c>
      <c r="E156" s="427">
        <v>6000</v>
      </c>
      <c r="F156" s="427">
        <v>2920</v>
      </c>
      <c r="G156" s="427">
        <v>0</v>
      </c>
      <c r="H156" s="428">
        <v>4200</v>
      </c>
      <c r="I156" s="429">
        <v>0</v>
      </c>
      <c r="J156" s="427">
        <v>2650</v>
      </c>
      <c r="K156" s="427">
        <f>SUM(D156:J156)</f>
        <v>15800</v>
      </c>
      <c r="L156" s="427">
        <v>100</v>
      </c>
      <c r="M156" s="427"/>
      <c r="N156" s="430">
        <f>SUM(B156,C156,K156,L156,M156,)</f>
        <v>48055</v>
      </c>
    </row>
    <row r="157" spans="1:14" x14ac:dyDescent="0.25">
      <c r="A157" s="265" t="s">
        <v>327</v>
      </c>
      <c r="B157" s="431">
        <v>10669.49</v>
      </c>
      <c r="C157" s="431">
        <v>3649.99</v>
      </c>
      <c r="D157" s="397">
        <v>9.58</v>
      </c>
      <c r="E157" s="397">
        <v>2500.7399999999998</v>
      </c>
      <c r="F157" s="397">
        <v>1961.46</v>
      </c>
      <c r="G157" s="397"/>
      <c r="H157" s="397">
        <v>120</v>
      </c>
      <c r="I157" s="397"/>
      <c r="J157" s="397">
        <v>1658.21</v>
      </c>
      <c r="K157" s="397">
        <f>SUM(D157:J157)</f>
        <v>6249.99</v>
      </c>
      <c r="L157" s="397">
        <v>77</v>
      </c>
      <c r="M157" s="397"/>
      <c r="N157" s="398">
        <f>SUM(B157,C157,K157,L157,M157,)</f>
        <v>20646.47</v>
      </c>
    </row>
    <row r="158" spans="1:14" x14ac:dyDescent="0.25">
      <c r="A158" s="265" t="s">
        <v>330</v>
      </c>
      <c r="B158" s="431"/>
      <c r="C158" s="431"/>
      <c r="D158" s="397"/>
      <c r="E158" s="397"/>
      <c r="F158" s="397"/>
      <c r="G158" s="397"/>
      <c r="H158" s="397"/>
      <c r="I158" s="397"/>
      <c r="J158" s="397"/>
      <c r="K158" s="397">
        <f>SUM(D158:J158)</f>
        <v>0</v>
      </c>
      <c r="L158" s="397"/>
      <c r="M158" s="397"/>
      <c r="N158" s="398">
        <f>SUM(B158,C158,K158,L158,M158,)</f>
        <v>0</v>
      </c>
    </row>
    <row r="159" spans="1:14" x14ac:dyDescent="0.25">
      <c r="A159" s="265" t="s">
        <v>328</v>
      </c>
      <c r="B159" s="431"/>
      <c r="C159" s="431"/>
      <c r="D159" s="397"/>
      <c r="E159" s="397"/>
      <c r="F159" s="397"/>
      <c r="G159" s="397"/>
      <c r="H159" s="397"/>
      <c r="I159" s="397"/>
      <c r="J159" s="397"/>
      <c r="K159" s="397">
        <f>SUM(D159:J159)</f>
        <v>0</v>
      </c>
      <c r="L159" s="397"/>
      <c r="M159" s="397"/>
      <c r="N159" s="398">
        <f>SUM(B159,C159,K159,L159,M159,)</f>
        <v>0</v>
      </c>
    </row>
    <row r="160" spans="1:14" x14ac:dyDescent="0.25">
      <c r="A160" s="265" t="s">
        <v>318</v>
      </c>
      <c r="B160" s="397"/>
      <c r="C160" s="397"/>
      <c r="D160" s="397"/>
      <c r="E160" s="397"/>
      <c r="F160" s="397"/>
      <c r="G160" s="397"/>
      <c r="H160" s="397"/>
      <c r="I160" s="397"/>
      <c r="J160" s="397"/>
      <c r="K160" s="397">
        <f>SUM(D160:J160)</f>
        <v>0</v>
      </c>
      <c r="L160" s="397"/>
      <c r="M160" s="397"/>
      <c r="N160" s="398">
        <f>SUM(B160,C160,K160,L160,M160,)</f>
        <v>0</v>
      </c>
    </row>
    <row r="161" spans="1:14" ht="15.75" thickBot="1" x14ac:dyDescent="0.3">
      <c r="A161" s="270" t="s">
        <v>93</v>
      </c>
      <c r="B161" s="400">
        <f t="shared" ref="B161:N161" si="45">SUM(B157:B160)</f>
        <v>10669.49</v>
      </c>
      <c r="C161" s="400">
        <f t="shared" si="45"/>
        <v>3649.99</v>
      </c>
      <c r="D161" s="400">
        <f t="shared" si="45"/>
        <v>9.58</v>
      </c>
      <c r="E161" s="400">
        <f t="shared" si="45"/>
        <v>2500.7399999999998</v>
      </c>
      <c r="F161" s="400">
        <f t="shared" si="45"/>
        <v>1961.46</v>
      </c>
      <c r="G161" s="400">
        <f t="shared" si="45"/>
        <v>0</v>
      </c>
      <c r="H161" s="400">
        <f t="shared" si="45"/>
        <v>120</v>
      </c>
      <c r="I161" s="400">
        <f t="shared" si="45"/>
        <v>0</v>
      </c>
      <c r="J161" s="400">
        <f t="shared" si="45"/>
        <v>1658.21</v>
      </c>
      <c r="K161" s="400">
        <f t="shared" si="45"/>
        <v>6249.99</v>
      </c>
      <c r="L161" s="400">
        <f t="shared" si="45"/>
        <v>77</v>
      </c>
      <c r="M161" s="400">
        <f t="shared" si="45"/>
        <v>0</v>
      </c>
      <c r="N161" s="401">
        <f t="shared" si="45"/>
        <v>20646.47</v>
      </c>
    </row>
    <row r="162" spans="1:14" ht="15.75" thickBot="1" x14ac:dyDescent="0.3">
      <c r="A162" s="424"/>
      <c r="B162" s="425"/>
      <c r="C162" s="425"/>
      <c r="D162" s="425"/>
      <c r="E162" s="425"/>
      <c r="F162" s="425"/>
      <c r="G162" s="425"/>
      <c r="H162" s="425"/>
      <c r="I162" s="425"/>
      <c r="J162" s="425"/>
      <c r="K162" s="425"/>
      <c r="L162" s="425"/>
      <c r="M162" s="425"/>
      <c r="N162" s="426"/>
    </row>
    <row r="163" spans="1:14" ht="15.75" thickBot="1" x14ac:dyDescent="0.3">
      <c r="A163" s="432" t="s">
        <v>331</v>
      </c>
      <c r="B163" s="427">
        <f>SUM(B149+B156+B148)</f>
        <v>44877</v>
      </c>
      <c r="C163" s="427">
        <f t="shared" ref="C163:K163" si="46">SUM(C149+C156+C148)</f>
        <v>15683</v>
      </c>
      <c r="D163" s="427">
        <f t="shared" si="46"/>
        <v>60</v>
      </c>
      <c r="E163" s="427">
        <f t="shared" si="46"/>
        <v>9120</v>
      </c>
      <c r="F163" s="427">
        <f t="shared" si="46"/>
        <v>3490</v>
      </c>
      <c r="G163" s="427">
        <f t="shared" si="46"/>
        <v>0</v>
      </c>
      <c r="H163" s="427">
        <f t="shared" si="46"/>
        <v>5200</v>
      </c>
      <c r="I163" s="427">
        <f t="shared" si="46"/>
        <v>0</v>
      </c>
      <c r="J163" s="427">
        <f t="shared" si="46"/>
        <v>4220</v>
      </c>
      <c r="K163" s="427">
        <f t="shared" si="46"/>
        <v>22090</v>
      </c>
      <c r="L163" s="427">
        <f>SUM(L149+L156+L148)</f>
        <v>6650</v>
      </c>
      <c r="M163" s="427"/>
      <c r="N163" s="427">
        <f>SUM(N149+N156+N148)</f>
        <v>89300</v>
      </c>
    </row>
    <row r="164" spans="1:14" ht="15.75" thickBot="1" x14ac:dyDescent="0.3">
      <c r="A164" s="433" t="s">
        <v>332</v>
      </c>
      <c r="B164" s="434">
        <f t="shared" ref="B164:M164" si="47">SUM(B161+B154+B143+B126)</f>
        <v>127295.49</v>
      </c>
      <c r="C164" s="434">
        <f t="shared" si="47"/>
        <v>44046.28</v>
      </c>
      <c r="D164" s="434">
        <f t="shared" si="47"/>
        <v>508.53999999999996</v>
      </c>
      <c r="E164" s="434">
        <f t="shared" si="47"/>
        <v>11683.81</v>
      </c>
      <c r="F164" s="434">
        <f t="shared" si="47"/>
        <v>13697.300000000001</v>
      </c>
      <c r="G164" s="434">
        <f t="shared" si="47"/>
        <v>1270</v>
      </c>
      <c r="H164" s="434">
        <f t="shared" si="47"/>
        <v>605.88000000000011</v>
      </c>
      <c r="I164" s="434">
        <f t="shared" si="47"/>
        <v>0</v>
      </c>
      <c r="J164" s="434">
        <f t="shared" si="47"/>
        <v>17597.78</v>
      </c>
      <c r="K164" s="434">
        <f t="shared" si="47"/>
        <v>45363.310000000005</v>
      </c>
      <c r="L164" s="434">
        <f t="shared" si="47"/>
        <v>240.84</v>
      </c>
      <c r="M164" s="434">
        <f t="shared" si="47"/>
        <v>0</v>
      </c>
      <c r="N164" s="434">
        <f>SUM(N161+N154+N143+N126)</f>
        <v>216945.91999999998</v>
      </c>
    </row>
    <row r="165" spans="1:14" x14ac:dyDescent="0.25">
      <c r="A165" s="435" t="s">
        <v>333</v>
      </c>
      <c r="B165" s="431"/>
      <c r="C165" s="431"/>
      <c r="D165" s="431"/>
      <c r="E165" s="431"/>
      <c r="F165" s="431"/>
      <c r="G165" s="431"/>
      <c r="H165" s="431"/>
      <c r="I165" s="431"/>
      <c r="J165" s="431"/>
      <c r="K165" s="431"/>
      <c r="L165" s="431"/>
      <c r="M165" s="431"/>
      <c r="N165" s="436"/>
    </row>
    <row r="166" spans="1:14" x14ac:dyDescent="0.25">
      <c r="A166" s="265" t="s">
        <v>334</v>
      </c>
      <c r="B166" s="437">
        <f t="shared" ref="B166:N166" si="48">SUM(B114+B129)</f>
        <v>94538.62</v>
      </c>
      <c r="C166" s="437">
        <f t="shared" si="48"/>
        <v>32867.72</v>
      </c>
      <c r="D166" s="437">
        <f t="shared" si="48"/>
        <v>496.58</v>
      </c>
      <c r="E166" s="437">
        <f t="shared" si="48"/>
        <v>7891.12</v>
      </c>
      <c r="F166" s="437">
        <f t="shared" si="48"/>
        <v>10462.98</v>
      </c>
      <c r="G166" s="437">
        <f t="shared" si="48"/>
        <v>470</v>
      </c>
      <c r="H166" s="437">
        <f t="shared" si="48"/>
        <v>408.66</v>
      </c>
      <c r="I166" s="437">
        <f t="shared" si="48"/>
        <v>0</v>
      </c>
      <c r="J166" s="437">
        <f t="shared" si="48"/>
        <v>8003.82</v>
      </c>
      <c r="K166" s="437">
        <f t="shared" si="48"/>
        <v>27733.160000000003</v>
      </c>
      <c r="L166" s="437">
        <f t="shared" si="48"/>
        <v>121.81</v>
      </c>
      <c r="M166" s="437">
        <f t="shared" si="48"/>
        <v>0</v>
      </c>
      <c r="N166" s="437">
        <f t="shared" si="48"/>
        <v>155261.31</v>
      </c>
    </row>
    <row r="167" spans="1:14" x14ac:dyDescent="0.25">
      <c r="A167" s="399" t="s">
        <v>315</v>
      </c>
      <c r="B167" s="437">
        <f t="shared" ref="B167:N167" si="49">SUM(B130+B115)</f>
        <v>13745</v>
      </c>
      <c r="C167" s="437">
        <f t="shared" si="49"/>
        <v>4735</v>
      </c>
      <c r="D167" s="437">
        <f t="shared" si="49"/>
        <v>0</v>
      </c>
      <c r="E167" s="437">
        <f t="shared" si="49"/>
        <v>0</v>
      </c>
      <c r="F167" s="437">
        <f t="shared" si="49"/>
        <v>0</v>
      </c>
      <c r="G167" s="437">
        <f t="shared" si="49"/>
        <v>0</v>
      </c>
      <c r="H167" s="437">
        <f t="shared" si="49"/>
        <v>0</v>
      </c>
      <c r="I167" s="437">
        <f t="shared" si="49"/>
        <v>0</v>
      </c>
      <c r="J167" s="437">
        <f t="shared" si="49"/>
        <v>0</v>
      </c>
      <c r="K167" s="437">
        <f t="shared" si="49"/>
        <v>0</v>
      </c>
      <c r="L167" s="437">
        <f t="shared" si="49"/>
        <v>0</v>
      </c>
      <c r="M167" s="437">
        <f t="shared" si="49"/>
        <v>0</v>
      </c>
      <c r="N167" s="437">
        <f t="shared" si="49"/>
        <v>18480</v>
      </c>
    </row>
    <row r="168" spans="1:14" x14ac:dyDescent="0.25">
      <c r="A168" s="265" t="s">
        <v>316</v>
      </c>
      <c r="B168" s="437">
        <f>SUM(B116+B131)</f>
        <v>0</v>
      </c>
      <c r="C168" s="437">
        <f t="shared" ref="C168:N168" si="50">SUM(C116+C131)</f>
        <v>0</v>
      </c>
      <c r="D168" s="437">
        <f t="shared" si="50"/>
        <v>0</v>
      </c>
      <c r="E168" s="437">
        <f t="shared" si="50"/>
        <v>0</v>
      </c>
      <c r="F168" s="437">
        <f t="shared" si="50"/>
        <v>0</v>
      </c>
      <c r="G168" s="437">
        <f t="shared" si="50"/>
        <v>0</v>
      </c>
      <c r="H168" s="437">
        <f t="shared" si="50"/>
        <v>0</v>
      </c>
      <c r="I168" s="437">
        <f t="shared" si="50"/>
        <v>0</v>
      </c>
      <c r="J168" s="437">
        <f t="shared" si="50"/>
        <v>0</v>
      </c>
      <c r="K168" s="437">
        <f t="shared" si="50"/>
        <v>0</v>
      </c>
      <c r="L168" s="437">
        <f t="shared" si="50"/>
        <v>0</v>
      </c>
      <c r="M168" s="437">
        <f t="shared" si="50"/>
        <v>0</v>
      </c>
      <c r="N168" s="437">
        <f t="shared" si="50"/>
        <v>0</v>
      </c>
    </row>
    <row r="169" spans="1:14" x14ac:dyDescent="0.25">
      <c r="A169" s="265" t="s">
        <v>166</v>
      </c>
      <c r="B169" s="437">
        <f t="shared" ref="B169:N169" si="51">SUM(B117)</f>
        <v>0</v>
      </c>
      <c r="C169" s="437">
        <f t="shared" si="51"/>
        <v>0</v>
      </c>
      <c r="D169" s="437">
        <f t="shared" si="51"/>
        <v>0</v>
      </c>
      <c r="E169" s="437">
        <f t="shared" si="51"/>
        <v>0</v>
      </c>
      <c r="F169" s="437">
        <f t="shared" si="51"/>
        <v>0</v>
      </c>
      <c r="G169" s="437">
        <f t="shared" si="51"/>
        <v>0</v>
      </c>
      <c r="H169" s="437">
        <f t="shared" si="51"/>
        <v>0</v>
      </c>
      <c r="I169" s="437">
        <f t="shared" si="51"/>
        <v>0</v>
      </c>
      <c r="J169" s="437">
        <f t="shared" si="51"/>
        <v>0</v>
      </c>
      <c r="K169" s="437">
        <f t="shared" si="51"/>
        <v>0</v>
      </c>
      <c r="L169" s="437">
        <f t="shared" si="51"/>
        <v>0</v>
      </c>
      <c r="M169" s="437">
        <f t="shared" si="51"/>
        <v>0</v>
      </c>
      <c r="N169" s="438">
        <f t="shared" si="51"/>
        <v>0</v>
      </c>
    </row>
    <row r="170" spans="1:14" x14ac:dyDescent="0.25">
      <c r="A170" s="265" t="s">
        <v>335</v>
      </c>
      <c r="B170" s="437">
        <f>SUM(B150+B157+B120+B132)</f>
        <v>19011.87</v>
      </c>
      <c r="C170" s="437">
        <f t="shared" ref="C170:G170" si="52">SUM(C150+C157+C120+C132)</f>
        <v>6443.5599999999995</v>
      </c>
      <c r="D170" s="437">
        <f t="shared" si="52"/>
        <v>11.96</v>
      </c>
      <c r="E170" s="437">
        <f t="shared" si="52"/>
        <v>3792.6899999999996</v>
      </c>
      <c r="F170" s="437">
        <f t="shared" si="52"/>
        <v>2413.06</v>
      </c>
      <c r="G170" s="437">
        <f t="shared" si="52"/>
        <v>0</v>
      </c>
      <c r="H170" s="437">
        <f>SUM(H150+H157+H120+H132)</f>
        <v>197.22</v>
      </c>
      <c r="I170" s="437">
        <f t="shared" ref="I170:K170" si="53">SUM(I150+I157+I120+I132)</f>
        <v>0</v>
      </c>
      <c r="J170" s="437">
        <f t="shared" si="53"/>
        <v>2447.1800000000003</v>
      </c>
      <c r="K170" s="437">
        <f t="shared" si="53"/>
        <v>8862.11</v>
      </c>
      <c r="L170" s="437">
        <f>SUM(L150+L157+L120+L132)</f>
        <v>119.03</v>
      </c>
      <c r="M170" s="437">
        <f>SUM(M150+M157+M120+M132)</f>
        <v>0</v>
      </c>
      <c r="N170" s="437">
        <f>SUM(N150+N157+N120+N132)-M170</f>
        <v>34436.57</v>
      </c>
    </row>
    <row r="171" spans="1:14" x14ac:dyDescent="0.25">
      <c r="A171" s="265" t="s">
        <v>336</v>
      </c>
      <c r="B171" s="437"/>
      <c r="C171" s="437"/>
      <c r="D171" s="437"/>
      <c r="E171" s="437"/>
      <c r="F171" s="437"/>
      <c r="G171" s="437"/>
      <c r="H171" s="437"/>
      <c r="I171" s="437"/>
      <c r="J171" s="437"/>
      <c r="K171" s="437"/>
      <c r="L171" s="437"/>
      <c r="M171" s="437"/>
      <c r="N171" s="437"/>
    </row>
    <row r="172" spans="1:14" x14ac:dyDescent="0.25">
      <c r="A172" s="265" t="s">
        <v>163</v>
      </c>
      <c r="B172" s="437">
        <f>SUM(B125+B142)</f>
        <v>0</v>
      </c>
      <c r="C172" s="437">
        <f t="shared" ref="C172:N172" si="54">SUM(C125+C142)</f>
        <v>0</v>
      </c>
      <c r="D172" s="437">
        <f t="shared" si="54"/>
        <v>0</v>
      </c>
      <c r="E172" s="437">
        <f t="shared" si="54"/>
        <v>0</v>
      </c>
      <c r="F172" s="437">
        <f t="shared" si="54"/>
        <v>0</v>
      </c>
      <c r="G172" s="437">
        <f t="shared" si="54"/>
        <v>0</v>
      </c>
      <c r="H172" s="437">
        <f t="shared" si="54"/>
        <v>0</v>
      </c>
      <c r="I172" s="437">
        <f t="shared" si="54"/>
        <v>0</v>
      </c>
      <c r="J172" s="437">
        <f t="shared" si="54"/>
        <v>0</v>
      </c>
      <c r="K172" s="437">
        <f t="shared" si="54"/>
        <v>0</v>
      </c>
      <c r="L172" s="437">
        <f t="shared" si="54"/>
        <v>0</v>
      </c>
      <c r="M172" s="437">
        <f t="shared" si="54"/>
        <v>0</v>
      </c>
      <c r="N172" s="437">
        <f t="shared" si="54"/>
        <v>0</v>
      </c>
    </row>
    <row r="173" spans="1:14" x14ac:dyDescent="0.25">
      <c r="A173" s="399" t="s">
        <v>320</v>
      </c>
      <c r="B173" s="437">
        <f t="shared" ref="B173:N173" si="55">SUM(B121+B137)</f>
        <v>0</v>
      </c>
      <c r="C173" s="437">
        <f t="shared" si="55"/>
        <v>0</v>
      </c>
      <c r="D173" s="437">
        <f t="shared" si="55"/>
        <v>0</v>
      </c>
      <c r="E173" s="437">
        <f t="shared" si="55"/>
        <v>0</v>
      </c>
      <c r="F173" s="437">
        <f t="shared" si="55"/>
        <v>0</v>
      </c>
      <c r="G173" s="437">
        <f t="shared" si="55"/>
        <v>0</v>
      </c>
      <c r="H173" s="437">
        <f t="shared" si="55"/>
        <v>0</v>
      </c>
      <c r="I173" s="437">
        <f t="shared" si="55"/>
        <v>0</v>
      </c>
      <c r="J173" s="437">
        <f t="shared" si="55"/>
        <v>0</v>
      </c>
      <c r="K173" s="437">
        <f t="shared" si="55"/>
        <v>0</v>
      </c>
      <c r="L173" s="437">
        <f t="shared" si="55"/>
        <v>0</v>
      </c>
      <c r="M173" s="437">
        <f t="shared" si="55"/>
        <v>0</v>
      </c>
      <c r="N173" s="437">
        <f t="shared" si="55"/>
        <v>0</v>
      </c>
    </row>
    <row r="174" spans="1:14" x14ac:dyDescent="0.25">
      <c r="A174" s="399" t="s">
        <v>162</v>
      </c>
      <c r="B174" s="437">
        <f>SUM(B124+B136)</f>
        <v>0</v>
      </c>
      <c r="C174" s="437">
        <f t="shared" ref="C174:N174" si="56">SUM(C124+C136)</f>
        <v>0</v>
      </c>
      <c r="D174" s="437">
        <f t="shared" si="56"/>
        <v>0</v>
      </c>
      <c r="E174" s="437">
        <f t="shared" si="56"/>
        <v>0</v>
      </c>
      <c r="F174" s="437">
        <f t="shared" si="56"/>
        <v>0</v>
      </c>
      <c r="G174" s="437">
        <f t="shared" si="56"/>
        <v>0</v>
      </c>
      <c r="H174" s="437">
        <f t="shared" si="56"/>
        <v>0</v>
      </c>
      <c r="I174" s="437">
        <f t="shared" si="56"/>
        <v>0</v>
      </c>
      <c r="J174" s="437">
        <f t="shared" si="56"/>
        <v>0</v>
      </c>
      <c r="K174" s="437">
        <f t="shared" si="56"/>
        <v>0</v>
      </c>
      <c r="L174" s="437">
        <f t="shared" si="56"/>
        <v>0</v>
      </c>
      <c r="M174" s="437">
        <f t="shared" si="56"/>
        <v>0</v>
      </c>
      <c r="N174" s="437">
        <f t="shared" si="56"/>
        <v>0</v>
      </c>
    </row>
    <row r="175" spans="1:14" x14ac:dyDescent="0.25">
      <c r="A175" s="399" t="s">
        <v>323</v>
      </c>
      <c r="B175" s="437">
        <f>SUM(B138)</f>
        <v>0</v>
      </c>
      <c r="C175" s="437">
        <f t="shared" ref="C175:N175" si="57">SUM(C138)</f>
        <v>0</v>
      </c>
      <c r="D175" s="437">
        <f t="shared" si="57"/>
        <v>0</v>
      </c>
      <c r="E175" s="437">
        <f t="shared" si="57"/>
        <v>0</v>
      </c>
      <c r="F175" s="437">
        <f t="shared" si="57"/>
        <v>0</v>
      </c>
      <c r="G175" s="437">
        <f t="shared" si="57"/>
        <v>0</v>
      </c>
      <c r="H175" s="437">
        <f t="shared" si="57"/>
        <v>0</v>
      </c>
      <c r="I175" s="437">
        <f t="shared" si="57"/>
        <v>0</v>
      </c>
      <c r="J175" s="437">
        <f t="shared" si="57"/>
        <v>2700</v>
      </c>
      <c r="K175" s="437">
        <f t="shared" si="57"/>
        <v>2700</v>
      </c>
      <c r="L175" s="437">
        <f t="shared" si="57"/>
        <v>0</v>
      </c>
      <c r="M175" s="437">
        <f t="shared" si="57"/>
        <v>0</v>
      </c>
      <c r="N175" s="437">
        <f t="shared" si="57"/>
        <v>2700</v>
      </c>
    </row>
    <row r="176" spans="1:14" x14ac:dyDescent="0.25">
      <c r="A176" s="399" t="s">
        <v>164</v>
      </c>
      <c r="B176" s="437">
        <f>SUM(B139+B123)</f>
        <v>0</v>
      </c>
      <c r="C176" s="437">
        <f t="shared" ref="C176:N176" si="58">SUM(C139+C123)</f>
        <v>0</v>
      </c>
      <c r="D176" s="437">
        <f t="shared" si="58"/>
        <v>0</v>
      </c>
      <c r="E176" s="437">
        <f t="shared" si="58"/>
        <v>0</v>
      </c>
      <c r="F176" s="437">
        <f t="shared" si="58"/>
        <v>0</v>
      </c>
      <c r="G176" s="437">
        <f t="shared" si="58"/>
        <v>0</v>
      </c>
      <c r="H176" s="437">
        <f t="shared" si="58"/>
        <v>0</v>
      </c>
      <c r="I176" s="437">
        <f t="shared" si="58"/>
        <v>0</v>
      </c>
      <c r="J176" s="437">
        <f t="shared" si="58"/>
        <v>2700</v>
      </c>
      <c r="K176" s="437">
        <f t="shared" si="58"/>
        <v>2700</v>
      </c>
      <c r="L176" s="437">
        <f t="shared" si="58"/>
        <v>0</v>
      </c>
      <c r="M176" s="437">
        <f t="shared" si="58"/>
        <v>0</v>
      </c>
      <c r="N176" s="437">
        <f t="shared" si="58"/>
        <v>2700</v>
      </c>
    </row>
    <row r="177" spans="1:14" x14ac:dyDescent="0.25">
      <c r="A177" s="399" t="s">
        <v>321</v>
      </c>
      <c r="B177" s="437">
        <f>SUM(B122+B141)</f>
        <v>0</v>
      </c>
      <c r="C177" s="437">
        <f t="shared" ref="C177:N177" si="59">SUM(C122+C141)</f>
        <v>0</v>
      </c>
      <c r="D177" s="437">
        <f t="shared" si="59"/>
        <v>0</v>
      </c>
      <c r="E177" s="437">
        <f t="shared" si="59"/>
        <v>0</v>
      </c>
      <c r="F177" s="437">
        <f t="shared" si="59"/>
        <v>821.26</v>
      </c>
      <c r="G177" s="437">
        <f t="shared" si="59"/>
        <v>800</v>
      </c>
      <c r="H177" s="437">
        <f t="shared" si="59"/>
        <v>0</v>
      </c>
      <c r="I177" s="437">
        <f t="shared" si="59"/>
        <v>0</v>
      </c>
      <c r="J177" s="437">
        <f t="shared" si="59"/>
        <v>1400</v>
      </c>
      <c r="K177" s="437">
        <f t="shared" si="59"/>
        <v>3021.26</v>
      </c>
      <c r="L177" s="437">
        <f t="shared" si="59"/>
        <v>0</v>
      </c>
      <c r="M177" s="437">
        <f t="shared" si="59"/>
        <v>0</v>
      </c>
      <c r="N177" s="437">
        <f t="shared" si="59"/>
        <v>3021.26</v>
      </c>
    </row>
    <row r="178" spans="1:14" x14ac:dyDescent="0.25">
      <c r="A178" s="265" t="s">
        <v>337</v>
      </c>
      <c r="B178" s="437">
        <f>SUM(B119,B153,B135,B160)</f>
        <v>0</v>
      </c>
      <c r="C178" s="437">
        <f t="shared" ref="C178:N178" si="60">SUM(C119,C153,C135,C160)</f>
        <v>0</v>
      </c>
      <c r="D178" s="437">
        <f t="shared" si="60"/>
        <v>0</v>
      </c>
      <c r="E178" s="437">
        <f t="shared" si="60"/>
        <v>0</v>
      </c>
      <c r="F178" s="437">
        <f t="shared" si="60"/>
        <v>0</v>
      </c>
      <c r="G178" s="437">
        <f t="shared" si="60"/>
        <v>0</v>
      </c>
      <c r="H178" s="437">
        <f t="shared" si="60"/>
        <v>0</v>
      </c>
      <c r="I178" s="437">
        <f t="shared" si="60"/>
        <v>0</v>
      </c>
      <c r="J178" s="437">
        <f t="shared" si="60"/>
        <v>0</v>
      </c>
      <c r="K178" s="437">
        <f t="shared" si="60"/>
        <v>0</v>
      </c>
      <c r="L178" s="437">
        <f t="shared" si="60"/>
        <v>0</v>
      </c>
      <c r="M178" s="437">
        <f t="shared" si="60"/>
        <v>0</v>
      </c>
      <c r="N178" s="437">
        <f t="shared" si="60"/>
        <v>0</v>
      </c>
    </row>
    <row r="179" spans="1:14" ht="15.75" thickBot="1" x14ac:dyDescent="0.3">
      <c r="A179" s="270" t="s">
        <v>269</v>
      </c>
      <c r="B179" s="411">
        <f t="shared" ref="B179:N179" si="61">SUM(B118,B134,B151,)</f>
        <v>0</v>
      </c>
      <c r="C179" s="411">
        <f t="shared" si="61"/>
        <v>0</v>
      </c>
      <c r="D179" s="411">
        <f t="shared" si="61"/>
        <v>0</v>
      </c>
      <c r="E179" s="411">
        <f t="shared" si="61"/>
        <v>0</v>
      </c>
      <c r="F179" s="411">
        <f t="shared" si="61"/>
        <v>0</v>
      </c>
      <c r="G179" s="411">
        <f t="shared" si="61"/>
        <v>0</v>
      </c>
      <c r="H179" s="411">
        <f t="shared" si="61"/>
        <v>0</v>
      </c>
      <c r="I179" s="411">
        <f t="shared" si="61"/>
        <v>0</v>
      </c>
      <c r="J179" s="411">
        <f t="shared" si="61"/>
        <v>346.78</v>
      </c>
      <c r="K179" s="411">
        <f t="shared" si="61"/>
        <v>346.78</v>
      </c>
      <c r="L179" s="411">
        <f t="shared" si="61"/>
        <v>0</v>
      </c>
      <c r="M179" s="411">
        <f t="shared" si="61"/>
        <v>0</v>
      </c>
      <c r="N179" s="411">
        <f t="shared" si="61"/>
        <v>346.78</v>
      </c>
    </row>
    <row r="180" spans="1:14" ht="15.75" thickBot="1" x14ac:dyDescent="0.3">
      <c r="A180" s="254"/>
      <c r="B180" s="439"/>
      <c r="C180" s="440"/>
      <c r="D180" s="441"/>
      <c r="E180" s="257"/>
      <c r="F180" s="257"/>
      <c r="G180" s="257"/>
      <c r="H180" s="257"/>
      <c r="I180" s="257"/>
      <c r="J180" s="257"/>
      <c r="K180" s="257"/>
      <c r="L180" s="257"/>
      <c r="M180" s="257"/>
      <c r="N180" s="442">
        <f>SUM(N166:N179)</f>
        <v>216945.92000000001</v>
      </c>
    </row>
    <row r="181" spans="1:14" ht="15.75" thickBot="1" x14ac:dyDescent="0.3">
      <c r="A181" s="198"/>
      <c r="B181" s="443" t="s">
        <v>338</v>
      </c>
      <c r="C181" s="444" t="s">
        <v>339</v>
      </c>
      <c r="D181" s="445" t="s">
        <v>340</v>
      </c>
      <c r="E181" s="446" t="s">
        <v>235</v>
      </c>
    </row>
    <row r="182" spans="1:14" x14ac:dyDescent="0.25">
      <c r="A182" s="447" t="s">
        <v>334</v>
      </c>
      <c r="B182" s="448">
        <v>218870</v>
      </c>
      <c r="C182" s="449">
        <f>SUM(N166)</f>
        <v>155261.31</v>
      </c>
      <c r="D182" s="450">
        <f t="shared" ref="D182:D185" si="62">SUM(B182-C182)</f>
        <v>63608.69</v>
      </c>
      <c r="E182" s="451">
        <f>SUM(N145)</f>
        <v>437741</v>
      </c>
      <c r="F182" s="452"/>
      <c r="G182" s="452"/>
      <c r="H182" s="452"/>
      <c r="I182" s="452"/>
      <c r="J182" s="452"/>
      <c r="K182" s="452"/>
      <c r="L182" s="452"/>
      <c r="M182" s="452"/>
      <c r="N182" s="452"/>
    </row>
    <row r="183" spans="1:14" x14ac:dyDescent="0.25">
      <c r="A183" s="453" t="s">
        <v>341</v>
      </c>
      <c r="B183" s="454"/>
      <c r="C183" s="431">
        <f>SUM(N173)</f>
        <v>0</v>
      </c>
      <c r="D183" s="455">
        <f t="shared" si="62"/>
        <v>0</v>
      </c>
      <c r="E183" s="225"/>
      <c r="F183" s="452"/>
      <c r="G183" s="452"/>
      <c r="I183" s="661" t="s">
        <v>385</v>
      </c>
      <c r="J183" s="661"/>
    </row>
    <row r="184" spans="1:14" x14ac:dyDescent="0.25">
      <c r="A184" s="456" t="s">
        <v>335</v>
      </c>
      <c r="B184" s="457">
        <v>44650.04</v>
      </c>
      <c r="C184" s="458">
        <f>SUM(N170)</f>
        <v>34436.57</v>
      </c>
      <c r="D184" s="455">
        <f t="shared" si="62"/>
        <v>10213.470000000001</v>
      </c>
      <c r="E184" s="459">
        <f>SUM(N163-M163-N148)</f>
        <v>85300</v>
      </c>
      <c r="F184" s="452"/>
      <c r="G184" s="452"/>
      <c r="I184" s="515" t="s">
        <v>368</v>
      </c>
      <c r="J184" s="73" t="s">
        <v>311</v>
      </c>
      <c r="K184" s="414"/>
      <c r="L184" s="516" t="s">
        <v>369</v>
      </c>
      <c r="M184" s="516" t="s">
        <v>370</v>
      </c>
      <c r="N184" s="254"/>
    </row>
    <row r="185" spans="1:14" x14ac:dyDescent="0.25">
      <c r="A185" s="456" t="s">
        <v>342</v>
      </c>
      <c r="B185" s="457"/>
      <c r="C185" s="460">
        <f>SUM(N171)</f>
        <v>0</v>
      </c>
      <c r="D185" s="455">
        <f t="shared" si="62"/>
        <v>0</v>
      </c>
      <c r="E185" s="459">
        <f>SUM(N148)</f>
        <v>4000</v>
      </c>
      <c r="F185" s="462">
        <f>SUM(E184:E185)</f>
        <v>89300</v>
      </c>
      <c r="G185" s="462"/>
      <c r="H185" t="s">
        <v>235</v>
      </c>
      <c r="I185" s="466">
        <f>SUM(B163+C163)</f>
        <v>60560</v>
      </c>
      <c r="J185" s="466">
        <f>SUM(K163+L163)</f>
        <v>28740</v>
      </c>
      <c r="K185" s="517">
        <f>SUM(I185:J185)</f>
        <v>89300</v>
      </c>
      <c r="L185" s="518">
        <f>SUM(I185/12)</f>
        <v>5046.666666666667</v>
      </c>
      <c r="M185" s="518">
        <f>SUM(J185/12)</f>
        <v>2395</v>
      </c>
      <c r="N185" s="254"/>
    </row>
    <row r="186" spans="1:14" x14ac:dyDescent="0.25">
      <c r="A186" s="456" t="s">
        <v>343</v>
      </c>
      <c r="B186" s="457"/>
      <c r="C186" s="460"/>
      <c r="D186" s="455"/>
      <c r="E186" s="461">
        <v>7917</v>
      </c>
      <c r="F186" s="463">
        <f>SUM(F185-E204-E205-E207-E208)</f>
        <v>78275</v>
      </c>
      <c r="G186" s="463"/>
      <c r="H186" t="s">
        <v>371</v>
      </c>
      <c r="I186" s="466">
        <f>SUM(B170+C170)</f>
        <v>25455.43</v>
      </c>
      <c r="J186" s="466">
        <f>SUM(K170+L170)</f>
        <v>8981.1400000000012</v>
      </c>
      <c r="K186" s="519">
        <f>SUM(I186:J186)</f>
        <v>34436.57</v>
      </c>
      <c r="L186" s="518">
        <f>SUM(I186/5)</f>
        <v>5091.0860000000002</v>
      </c>
      <c r="M186" s="518">
        <f>SUM(J186/6)</f>
        <v>1496.8566666666668</v>
      </c>
      <c r="N186" s="520"/>
    </row>
    <row r="187" spans="1:14" x14ac:dyDescent="0.25">
      <c r="A187" s="456" t="s">
        <v>337</v>
      </c>
      <c r="B187" s="464"/>
      <c r="C187" s="397">
        <f>SUM(N178)</f>
        <v>0</v>
      </c>
      <c r="D187" s="455">
        <f t="shared" ref="D187:D192" si="63">SUM(B187-C187)</f>
        <v>0</v>
      </c>
      <c r="E187" s="219">
        <v>25</v>
      </c>
      <c r="F187" s="535">
        <f>SUM(F186/12*8)</f>
        <v>52183.333333333336</v>
      </c>
      <c r="G187" s="465"/>
      <c r="H187" s="201" t="s">
        <v>372</v>
      </c>
      <c r="I187" s="466">
        <f>SUM(I186+I190)/6*12</f>
        <v>65624.040000000008</v>
      </c>
      <c r="J187" s="466">
        <f>SUM(J186/6*12)</f>
        <v>17962.280000000002</v>
      </c>
      <c r="K187" s="439">
        <f>SUM(I187:J187)</f>
        <v>83586.320000000007</v>
      </c>
      <c r="L187" s="518">
        <v>3491.93</v>
      </c>
      <c r="M187" s="521" t="s">
        <v>373</v>
      </c>
    </row>
    <row r="188" spans="1:14" x14ac:dyDescent="0.25">
      <c r="A188" s="456" t="s">
        <v>315</v>
      </c>
      <c r="B188" s="457">
        <v>29568</v>
      </c>
      <c r="C188" s="397">
        <f>SUM(N167)</f>
        <v>18480</v>
      </c>
      <c r="D188" s="455">
        <f t="shared" si="63"/>
        <v>11088</v>
      </c>
      <c r="E188" s="219">
        <v>29568</v>
      </c>
      <c r="F188" s="231">
        <v>52091.7</v>
      </c>
      <c r="G188" s="231"/>
      <c r="H188" s="534" t="s">
        <v>394</v>
      </c>
      <c r="I188" s="529">
        <f>SUM(I185-I187)</f>
        <v>-5064.0400000000081</v>
      </c>
      <c r="J188" s="529">
        <f>SUM(J185-J187)</f>
        <v>10777.719999999998</v>
      </c>
      <c r="K188" s="529">
        <f>SUM(K185-K187)</f>
        <v>5713.679999999993</v>
      </c>
      <c r="L188" s="518">
        <v>4171.95</v>
      </c>
      <c r="M188" s="521" t="s">
        <v>374</v>
      </c>
    </row>
    <row r="189" spans="1:14" x14ac:dyDescent="0.25">
      <c r="A189" s="456" t="s">
        <v>316</v>
      </c>
      <c r="B189" s="457"/>
      <c r="C189" s="397">
        <f>SUM(N168)</f>
        <v>0</v>
      </c>
      <c r="D189" s="455">
        <f t="shared" si="63"/>
        <v>0</v>
      </c>
      <c r="E189" s="219"/>
      <c r="F189" s="231">
        <f>SUM(F187-F188)</f>
        <v>91.633333333338669</v>
      </c>
      <c r="G189" s="231"/>
      <c r="H189" s="254"/>
      <c r="I189" s="520"/>
      <c r="J189" s="520"/>
      <c r="K189" s="466"/>
      <c r="L189" s="518">
        <v>4171.95</v>
      </c>
      <c r="M189" s="521" t="s">
        <v>375</v>
      </c>
    </row>
    <row r="190" spans="1:14" x14ac:dyDescent="0.25">
      <c r="A190" s="456" t="s">
        <v>269</v>
      </c>
      <c r="B190" s="457">
        <v>2764</v>
      </c>
      <c r="C190" s="397">
        <f>SUM(N179)</f>
        <v>346.78</v>
      </c>
      <c r="D190" s="455">
        <f t="shared" si="63"/>
        <v>2417.2200000000003</v>
      </c>
      <c r="E190" s="219">
        <v>4608</v>
      </c>
      <c r="F190" s="466"/>
      <c r="G190" s="466"/>
      <c r="H190" s="193" t="s">
        <v>387</v>
      </c>
      <c r="I190" s="487">
        <v>7356.5900000000011</v>
      </c>
      <c r="J190" s="522" t="s">
        <v>376</v>
      </c>
      <c r="L190" s="466">
        <v>4171.95</v>
      </c>
      <c r="M190" s="521" t="s">
        <v>377</v>
      </c>
    </row>
    <row r="191" spans="1:14" x14ac:dyDescent="0.25">
      <c r="A191" s="456" t="s">
        <v>344</v>
      </c>
      <c r="B191" s="457">
        <v>2969</v>
      </c>
      <c r="C191" s="467">
        <f>SUM(N172)</f>
        <v>0</v>
      </c>
      <c r="D191" s="455">
        <f t="shared" si="63"/>
        <v>2969</v>
      </c>
      <c r="E191" s="219">
        <v>2969</v>
      </c>
      <c r="G191" s="231">
        <f>SUM(E191-B191)</f>
        <v>0</v>
      </c>
      <c r="H191" s="193" t="s">
        <v>388</v>
      </c>
      <c r="I191" s="523">
        <v>32812.020000000004</v>
      </c>
      <c r="J191" s="524">
        <f>SUM(I191/6)</f>
        <v>5468.670000000001</v>
      </c>
      <c r="L191" s="466">
        <v>4513.29</v>
      </c>
      <c r="M191" s="521" t="s">
        <v>378</v>
      </c>
    </row>
    <row r="192" spans="1:14" x14ac:dyDescent="0.25">
      <c r="A192" s="456" t="s">
        <v>321</v>
      </c>
      <c r="B192" s="464">
        <v>3351.26</v>
      </c>
      <c r="C192" s="467">
        <f>SUM(N177)</f>
        <v>3021.26</v>
      </c>
      <c r="D192" s="455">
        <f t="shared" si="63"/>
        <v>330</v>
      </c>
      <c r="E192" s="217">
        <v>2602</v>
      </c>
      <c r="F192" s="231"/>
      <c r="G192" s="231"/>
      <c r="H192" s="193"/>
      <c r="I192" s="523"/>
      <c r="J192" s="524"/>
      <c r="L192" s="466">
        <v>4343.1000000000004</v>
      </c>
      <c r="M192" s="521" t="s">
        <v>379</v>
      </c>
    </row>
    <row r="193" spans="1:14" x14ac:dyDescent="0.25">
      <c r="A193" s="468" t="s">
        <v>162</v>
      </c>
      <c r="B193" s="457"/>
      <c r="C193" s="467">
        <f>SUM(N174)</f>
        <v>0</v>
      </c>
      <c r="D193" s="455">
        <f t="shared" ref="D193:D196" si="64">SUM(B193-C193)</f>
        <v>0</v>
      </c>
      <c r="E193" s="217"/>
      <c r="H193" s="193"/>
      <c r="I193" s="523"/>
      <c r="J193" s="524"/>
      <c r="L193" s="466">
        <v>4342.1899999999996</v>
      </c>
      <c r="M193" s="521" t="s">
        <v>384</v>
      </c>
    </row>
    <row r="194" spans="1:14" x14ac:dyDescent="0.25">
      <c r="A194" s="456" t="s">
        <v>345</v>
      </c>
      <c r="B194" s="457"/>
      <c r="C194" s="397"/>
      <c r="D194" s="455">
        <f t="shared" si="64"/>
        <v>0</v>
      </c>
      <c r="E194" s="219"/>
      <c r="H194" s="193"/>
      <c r="I194" s="523"/>
      <c r="J194" s="524"/>
      <c r="L194" s="466">
        <v>5017.130615</v>
      </c>
      <c r="M194" s="521" t="s">
        <v>383</v>
      </c>
    </row>
    <row r="195" spans="1:14" x14ac:dyDescent="0.25">
      <c r="A195" s="456" t="s">
        <v>323</v>
      </c>
      <c r="B195" s="457">
        <v>2700</v>
      </c>
      <c r="C195" s="397">
        <f>SUM(N175)</f>
        <v>2700</v>
      </c>
      <c r="D195" s="455">
        <f t="shared" si="64"/>
        <v>0</v>
      </c>
      <c r="E195" s="219">
        <v>2700</v>
      </c>
      <c r="F195" s="231"/>
      <c r="G195" s="231"/>
      <c r="H195" s="193"/>
      <c r="I195" s="523"/>
      <c r="J195" s="524"/>
      <c r="L195" s="466"/>
      <c r="M195" s="521"/>
    </row>
    <row r="196" spans="1:14" ht="15.75" thickBot="1" x14ac:dyDescent="0.3">
      <c r="A196" s="456" t="s">
        <v>164</v>
      </c>
      <c r="B196" s="457">
        <v>2700</v>
      </c>
      <c r="C196" s="397">
        <f>SUM(N176)</f>
        <v>2700</v>
      </c>
      <c r="D196" s="455">
        <f t="shared" si="64"/>
        <v>0</v>
      </c>
      <c r="E196" s="469">
        <v>3200</v>
      </c>
      <c r="H196" s="193"/>
      <c r="I196" s="523"/>
      <c r="J196" s="524"/>
      <c r="L196" s="466"/>
      <c r="M196" s="521"/>
    </row>
    <row r="197" spans="1:14" ht="15.75" thickBot="1" x14ac:dyDescent="0.3">
      <c r="A197" s="470" t="s">
        <v>346</v>
      </c>
      <c r="B197" s="443">
        <f>SUM(B182:B196)</f>
        <v>307572.3</v>
      </c>
      <c r="C197" s="471">
        <f>SUM(C182:C196)</f>
        <v>216945.92000000001</v>
      </c>
      <c r="D197" s="472">
        <f>SUM(B197-C197)</f>
        <v>90626.379999999976</v>
      </c>
      <c r="E197" s="473">
        <f>SUM(E182:E196)</f>
        <v>580630</v>
      </c>
      <c r="F197" s="231"/>
      <c r="G197" s="231"/>
      <c r="I197" s="661" t="s">
        <v>386</v>
      </c>
      <c r="J197" s="661"/>
      <c r="L197" s="466"/>
    </row>
    <row r="198" spans="1:14" x14ac:dyDescent="0.25">
      <c r="A198" s="474" t="s">
        <v>347</v>
      </c>
      <c r="B198" s="475"/>
      <c r="C198" s="476"/>
      <c r="D198" s="477">
        <f>SUM(B198-C198)</f>
        <v>0</v>
      </c>
      <c r="E198" s="213"/>
      <c r="F198" s="231"/>
      <c r="G198" s="231"/>
      <c r="I198" s="515" t="s">
        <v>368</v>
      </c>
      <c r="J198" s="73" t="s">
        <v>311</v>
      </c>
      <c r="K198" s="414"/>
      <c r="L198" s="516" t="s">
        <v>369</v>
      </c>
      <c r="M198" s="516" t="s">
        <v>370</v>
      </c>
      <c r="N198" s="254"/>
    </row>
    <row r="199" spans="1:14" ht="15.75" thickBot="1" x14ac:dyDescent="0.3">
      <c r="A199" s="478" t="s">
        <v>348</v>
      </c>
      <c r="B199" s="479"/>
      <c r="C199" s="480"/>
      <c r="D199" s="481">
        <f>SUM(B199-C199)</f>
        <v>0</v>
      </c>
      <c r="E199" s="482"/>
      <c r="H199" t="s">
        <v>235</v>
      </c>
      <c r="I199" s="466">
        <f>SUM(B145+C145)</f>
        <v>349013</v>
      </c>
      <c r="J199" s="466">
        <f>SUM(K145+L145)</f>
        <v>88728</v>
      </c>
      <c r="K199" s="525">
        <f>SUM(I199:J199)</f>
        <v>437741</v>
      </c>
      <c r="L199" s="466">
        <f>SUM(I199/12)</f>
        <v>29084.416666666668</v>
      </c>
      <c r="M199" s="466">
        <f>SUM(J199/12)</f>
        <v>7394</v>
      </c>
      <c r="N199" s="254"/>
    </row>
    <row r="200" spans="1:14" ht="15.75" thickBot="1" x14ac:dyDescent="0.3">
      <c r="A200" s="483" t="s">
        <v>349</v>
      </c>
      <c r="B200" s="484">
        <f>SUM(B197:B199)</f>
        <v>307572.3</v>
      </c>
      <c r="C200" s="485">
        <f>SUM(C197:C199)</f>
        <v>216945.92000000001</v>
      </c>
      <c r="D200" s="485">
        <f>SUM(D197:D199)</f>
        <v>90626.379999999976</v>
      </c>
      <c r="E200" s="223">
        <f>SUM(E197:E199)</f>
        <v>580630</v>
      </c>
      <c r="H200" t="s">
        <v>371</v>
      </c>
      <c r="I200" s="466">
        <f>SUM(B166:C166)</f>
        <v>127406.34</v>
      </c>
      <c r="J200" s="466">
        <f>SUM(K166:L166)</f>
        <v>27854.970000000005</v>
      </c>
      <c r="K200" s="526">
        <f>SUM(I200:J200)</f>
        <v>155261.31</v>
      </c>
      <c r="L200" s="518">
        <f>SUM(I200/5)</f>
        <v>25481.268</v>
      </c>
      <c r="M200" s="518">
        <f>SUM(J200/6)</f>
        <v>4642.4950000000008</v>
      </c>
      <c r="N200" s="520"/>
    </row>
    <row r="201" spans="1:14" x14ac:dyDescent="0.25">
      <c r="A201" s="192"/>
      <c r="B201" s="486">
        <f>SUM(B183+B187+B192)</f>
        <v>3351.26</v>
      </c>
      <c r="C201" s="257"/>
      <c r="D201" s="487"/>
      <c r="E201" s="487"/>
      <c r="H201" s="201" t="s">
        <v>372</v>
      </c>
      <c r="I201" s="466">
        <f>SUM(I200+I204)/6*12</f>
        <v>353352.64</v>
      </c>
      <c r="J201" s="466">
        <f>SUM(J200/6*12)</f>
        <v>55709.94000000001</v>
      </c>
      <c r="K201" s="439">
        <f>SUM(I201:J201)</f>
        <v>409062.58</v>
      </c>
      <c r="L201" s="518">
        <v>20995.18</v>
      </c>
      <c r="M201" s="521" t="s">
        <v>373</v>
      </c>
    </row>
    <row r="202" spans="1:14" x14ac:dyDescent="0.25">
      <c r="B202" s="231"/>
      <c r="C202" s="488"/>
      <c r="D202" s="60"/>
      <c r="H202" s="534" t="s">
        <v>394</v>
      </c>
      <c r="I202" s="529">
        <f>SUM(I199-I201)</f>
        <v>-4339.640000000014</v>
      </c>
      <c r="J202" s="529">
        <f>SUM(J199-J201)</f>
        <v>33018.05999999999</v>
      </c>
      <c r="K202" s="529">
        <f>SUM(K199-K201)</f>
        <v>28678.419999999984</v>
      </c>
      <c r="L202" s="518">
        <v>21356.85</v>
      </c>
      <c r="M202" s="521" t="s">
        <v>374</v>
      </c>
    </row>
    <row r="203" spans="1:14" ht="15.75" thickBot="1" x14ac:dyDescent="0.3">
      <c r="A203" s="198" t="s">
        <v>145</v>
      </c>
      <c r="C203" s="231"/>
      <c r="I203" s="520"/>
      <c r="J203" s="520"/>
      <c r="K203" s="466"/>
      <c r="L203" s="466">
        <v>22070.73</v>
      </c>
      <c r="M203" s="521" t="s">
        <v>375</v>
      </c>
    </row>
    <row r="204" spans="1:14" x14ac:dyDescent="0.25">
      <c r="A204" s="211" t="s">
        <v>350</v>
      </c>
      <c r="B204" s="489">
        <v>968.5</v>
      </c>
      <c r="C204" s="490"/>
      <c r="D204" s="491"/>
      <c r="E204" s="477">
        <v>2000</v>
      </c>
      <c r="F204" s="231"/>
      <c r="G204" s="231"/>
      <c r="H204" s="193" t="s">
        <v>387</v>
      </c>
      <c r="I204" s="527">
        <v>49269.98</v>
      </c>
      <c r="J204" s="522" t="s">
        <v>376</v>
      </c>
      <c r="L204" s="466">
        <v>21895.78</v>
      </c>
      <c r="M204" s="521" t="s">
        <v>377</v>
      </c>
    </row>
    <row r="205" spans="1:14" x14ac:dyDescent="0.25">
      <c r="A205" s="215" t="s">
        <v>351</v>
      </c>
      <c r="B205" s="492">
        <v>24.33</v>
      </c>
      <c r="C205" s="397"/>
      <c r="D205" s="493"/>
      <c r="E205" s="494">
        <v>25</v>
      </c>
      <c r="F205" s="231"/>
      <c r="G205" s="231"/>
      <c r="H205" s="193" t="s">
        <v>388</v>
      </c>
      <c r="I205" s="523">
        <v>176676.32</v>
      </c>
      <c r="J205" s="524">
        <f>SUM(I205/6)</f>
        <v>29446.053333333333</v>
      </c>
      <c r="L205" s="466">
        <v>23516.48</v>
      </c>
      <c r="M205" s="521" t="s">
        <v>378</v>
      </c>
    </row>
    <row r="206" spans="1:14" x14ac:dyDescent="0.25">
      <c r="A206" s="215" t="s">
        <v>321</v>
      </c>
      <c r="B206" s="495">
        <v>3351.26</v>
      </c>
      <c r="C206" s="397"/>
      <c r="D206" s="493"/>
      <c r="E206" s="494">
        <v>2602</v>
      </c>
      <c r="F206" s="231"/>
      <c r="G206" s="231"/>
      <c r="H206" s="231"/>
      <c r="I206" s="231"/>
      <c r="J206" s="231"/>
      <c r="K206" s="231"/>
      <c r="L206" s="528">
        <v>22787.26</v>
      </c>
      <c r="M206" s="521" t="s">
        <v>379</v>
      </c>
    </row>
    <row r="207" spans="1:14" x14ac:dyDescent="0.25">
      <c r="A207" s="215" t="s">
        <v>352</v>
      </c>
      <c r="B207" s="492">
        <v>1500</v>
      </c>
      <c r="C207" s="467"/>
      <c r="D207" s="493"/>
      <c r="E207" s="494">
        <v>3000</v>
      </c>
      <c r="F207" s="231"/>
      <c r="G207" s="231"/>
      <c r="H207" s="231"/>
      <c r="I207" s="231"/>
      <c r="J207" s="231"/>
      <c r="K207" s="231"/>
      <c r="L207" s="528">
        <v>23000.07</v>
      </c>
      <c r="M207" s="521" t="s">
        <v>384</v>
      </c>
      <c r="N207" s="231"/>
    </row>
    <row r="208" spans="1:14" x14ac:dyDescent="0.25">
      <c r="A208" s="215" t="s">
        <v>353</v>
      </c>
      <c r="B208" s="492">
        <v>3900.6</v>
      </c>
      <c r="C208" s="467"/>
      <c r="D208" s="493"/>
      <c r="E208" s="494">
        <v>6000</v>
      </c>
      <c r="F208" s="231"/>
      <c r="G208" s="231"/>
      <c r="H208" s="231"/>
      <c r="I208" s="231"/>
      <c r="J208" s="231"/>
      <c r="K208" s="231"/>
      <c r="L208" s="528">
        <v>25710.417594999995</v>
      </c>
      <c r="M208" s="521" t="s">
        <v>383</v>
      </c>
      <c r="N208" s="231"/>
    </row>
    <row r="209" spans="1:14" x14ac:dyDescent="0.25">
      <c r="A209" s="216" t="s">
        <v>354</v>
      </c>
      <c r="B209" s="496"/>
      <c r="C209" s="497"/>
      <c r="D209" s="397"/>
      <c r="E209" s="498"/>
      <c r="F209" s="231"/>
      <c r="G209" s="231"/>
      <c r="H209" s="231"/>
      <c r="I209" s="231"/>
      <c r="J209" s="231"/>
      <c r="K209" s="231"/>
      <c r="L209" s="231"/>
      <c r="M209" s="231"/>
      <c r="N209" s="231"/>
    </row>
    <row r="210" spans="1:14" x14ac:dyDescent="0.25">
      <c r="A210" s="216" t="s">
        <v>343</v>
      </c>
      <c r="B210" s="496"/>
      <c r="C210" s="497"/>
      <c r="D210" s="397"/>
      <c r="E210" s="498"/>
      <c r="L210" s="231"/>
      <c r="M210" s="231"/>
      <c r="N210" s="231"/>
    </row>
    <row r="211" spans="1:14" ht="15.75" thickBot="1" x14ac:dyDescent="0.3">
      <c r="A211" s="499" t="s">
        <v>167</v>
      </c>
      <c r="B211" s="500"/>
      <c r="C211" s="501" t="s">
        <v>355</v>
      </c>
      <c r="D211" s="502" t="s">
        <v>356</v>
      </c>
      <c r="E211" s="498"/>
      <c r="F211" s="231"/>
      <c r="G211" s="231"/>
      <c r="H211" s="231"/>
      <c r="I211" s="231"/>
      <c r="J211" s="231"/>
      <c r="K211" s="231"/>
    </row>
    <row r="212" spans="1:14" ht="15.75" thickBot="1" x14ac:dyDescent="0.3">
      <c r="A212" s="503" t="s">
        <v>357</v>
      </c>
      <c r="B212" s="504">
        <f>SUM(B204:B211)</f>
        <v>9744.69</v>
      </c>
      <c r="C212" s="505">
        <v>404.33</v>
      </c>
      <c r="D212" s="506">
        <f>SUM(B212-C212)</f>
        <v>9340.36</v>
      </c>
      <c r="E212" s="222">
        <f>SUM(E204:E211)</f>
        <v>13627</v>
      </c>
      <c r="L212" s="231"/>
      <c r="M212" s="231"/>
      <c r="N212" s="231"/>
    </row>
    <row r="213" spans="1:14" x14ac:dyDescent="0.25">
      <c r="B213" s="231"/>
      <c r="C213" s="231"/>
      <c r="D213" t="s">
        <v>358</v>
      </c>
      <c r="F213" s="231"/>
      <c r="G213" s="231"/>
      <c r="H213" s="231"/>
      <c r="I213" s="231"/>
      <c r="J213" s="231"/>
      <c r="K213" s="231"/>
    </row>
    <row r="214" spans="1:14" ht="15.75" thickBot="1" x14ac:dyDescent="0.3">
      <c r="C214" s="231"/>
      <c r="E214" s="231"/>
      <c r="L214" s="231"/>
      <c r="M214" s="231"/>
      <c r="N214" s="231"/>
    </row>
    <row r="215" spans="1:14" x14ac:dyDescent="0.25">
      <c r="B215" s="507" t="s">
        <v>359</v>
      </c>
      <c r="C215" s="508" t="s">
        <v>360</v>
      </c>
      <c r="D215" s="509" t="s">
        <v>361</v>
      </c>
    </row>
    <row r="216" spans="1:14" ht="15.75" thickBot="1" x14ac:dyDescent="0.3">
      <c r="B216" s="510">
        <f>SUM(B200)</f>
        <v>307572.3</v>
      </c>
      <c r="C216" s="411">
        <f>SUM(C200)</f>
        <v>216945.92000000001</v>
      </c>
      <c r="D216" s="511">
        <f>SUM(B216-C216)</f>
        <v>90626.379999999976</v>
      </c>
    </row>
    <row r="218" spans="1:14" x14ac:dyDescent="0.25">
      <c r="D218" s="231">
        <f>SUM(B216-C216)</f>
        <v>90626.379999999976</v>
      </c>
    </row>
    <row r="219" spans="1:14" x14ac:dyDescent="0.25">
      <c r="A219" s="384" t="s">
        <v>207</v>
      </c>
      <c r="C219" s="385"/>
      <c r="D219" s="385"/>
      <c r="E219" s="385"/>
      <c r="F219" s="385"/>
      <c r="G219" s="385"/>
      <c r="H219" s="385"/>
      <c r="I219" s="385"/>
      <c r="J219" s="385"/>
      <c r="K219" s="385"/>
      <c r="L219" s="385"/>
      <c r="M219" s="385"/>
      <c r="N219" s="385"/>
    </row>
    <row r="220" spans="1:14" ht="15.75" thickBot="1" x14ac:dyDescent="0.3">
      <c r="A220" s="386" t="s">
        <v>154</v>
      </c>
      <c r="B220" s="387">
        <v>43646</v>
      </c>
      <c r="G220" s="198"/>
      <c r="H220" s="300"/>
    </row>
    <row r="221" spans="1:14" x14ac:dyDescent="0.25">
      <c r="A221" s="260" t="s">
        <v>302</v>
      </c>
      <c r="B221" s="388">
        <v>610</v>
      </c>
      <c r="C221" s="388">
        <v>620</v>
      </c>
      <c r="D221" s="388">
        <v>631</v>
      </c>
      <c r="E221" s="388">
        <v>632</v>
      </c>
      <c r="F221" s="388">
        <v>633</v>
      </c>
      <c r="G221" s="388">
        <v>634</v>
      </c>
      <c r="H221" s="388">
        <v>635</v>
      </c>
      <c r="I221" s="388">
        <v>636</v>
      </c>
      <c r="J221" s="388">
        <v>637</v>
      </c>
      <c r="K221" s="388">
        <v>630</v>
      </c>
      <c r="L221" s="388">
        <v>640</v>
      </c>
      <c r="M221" s="388">
        <v>700</v>
      </c>
      <c r="N221" s="389" t="s">
        <v>233</v>
      </c>
    </row>
    <row r="222" spans="1:14" ht="15.75" thickBot="1" x14ac:dyDescent="0.3">
      <c r="A222" s="270" t="s">
        <v>303</v>
      </c>
      <c r="B222" s="390" t="s">
        <v>304</v>
      </c>
      <c r="C222" s="390" t="s">
        <v>242</v>
      </c>
      <c r="D222" s="390" t="s">
        <v>305</v>
      </c>
      <c r="E222" s="390" t="s">
        <v>306</v>
      </c>
      <c r="F222" s="390" t="s">
        <v>307</v>
      </c>
      <c r="G222" s="390" t="s">
        <v>163</v>
      </c>
      <c r="H222" s="390" t="s">
        <v>308</v>
      </c>
      <c r="I222" s="390" t="s">
        <v>309</v>
      </c>
      <c r="J222" s="390" t="s">
        <v>310</v>
      </c>
      <c r="K222" s="390" t="s">
        <v>311</v>
      </c>
      <c r="L222" s="390" t="s">
        <v>312</v>
      </c>
      <c r="M222" s="390" t="s">
        <v>313</v>
      </c>
      <c r="N222" s="391"/>
    </row>
    <row r="223" spans="1:14" x14ac:dyDescent="0.25">
      <c r="A223" s="392" t="s">
        <v>212</v>
      </c>
      <c r="B223" s="393">
        <v>91693</v>
      </c>
      <c r="C223" s="393">
        <v>32048</v>
      </c>
      <c r="D223" s="393">
        <v>480</v>
      </c>
      <c r="E223" s="393">
        <v>7020</v>
      </c>
      <c r="F223" s="393">
        <v>10160</v>
      </c>
      <c r="G223" s="393">
        <v>320</v>
      </c>
      <c r="H223" s="393">
        <v>8888</v>
      </c>
      <c r="I223" s="394">
        <v>0</v>
      </c>
      <c r="J223" s="393">
        <v>8820</v>
      </c>
      <c r="K223" s="393">
        <f t="shared" ref="K223:K228" si="65">SUM(D223:J223)</f>
        <v>35688</v>
      </c>
      <c r="L223" s="394">
        <v>150</v>
      </c>
      <c r="M223" s="395"/>
      <c r="N223" s="396">
        <f t="shared" ref="N223:N235" si="66">SUM(B223,C223,K223,L223,M223,)</f>
        <v>159579</v>
      </c>
    </row>
    <row r="224" spans="1:14" x14ac:dyDescent="0.25">
      <c r="A224" s="265" t="s">
        <v>314</v>
      </c>
      <c r="B224" s="397">
        <v>34038.639999999999</v>
      </c>
      <c r="C224" s="397">
        <v>11881.03</v>
      </c>
      <c r="D224" s="397">
        <v>78.069999999999993</v>
      </c>
      <c r="E224" s="397">
        <v>3246.08</v>
      </c>
      <c r="F224" s="397">
        <v>4343.2700000000004</v>
      </c>
      <c r="G224" s="397">
        <v>162</v>
      </c>
      <c r="H224" s="397">
        <v>170.05</v>
      </c>
      <c r="I224" s="397"/>
      <c r="J224" s="397">
        <v>3234.56</v>
      </c>
      <c r="K224" s="397">
        <f t="shared" si="65"/>
        <v>11234.03</v>
      </c>
      <c r="L224" s="397"/>
      <c r="M224" s="397"/>
      <c r="N224" s="398">
        <f t="shared" si="66"/>
        <v>57153.7</v>
      </c>
    </row>
    <row r="225" spans="1:14" x14ac:dyDescent="0.25">
      <c r="A225" s="265" t="s">
        <v>315</v>
      </c>
      <c r="B225" s="397"/>
      <c r="C225" s="397"/>
      <c r="D225" s="397"/>
      <c r="E225" s="397"/>
      <c r="F225" s="397"/>
      <c r="G225" s="397"/>
      <c r="H225" s="397"/>
      <c r="I225" s="397"/>
      <c r="J225" s="397"/>
      <c r="K225" s="397">
        <f t="shared" si="65"/>
        <v>0</v>
      </c>
      <c r="L225" s="397"/>
      <c r="M225" s="397"/>
      <c r="N225" s="398">
        <f t="shared" si="66"/>
        <v>0</v>
      </c>
    </row>
    <row r="226" spans="1:14" x14ac:dyDescent="0.25">
      <c r="A226" s="265" t="s">
        <v>316</v>
      </c>
      <c r="B226" s="397"/>
      <c r="C226" s="397"/>
      <c r="D226" s="397"/>
      <c r="E226" s="397"/>
      <c r="F226" s="397"/>
      <c r="G226" s="397"/>
      <c r="H226" s="397"/>
      <c r="I226" s="397"/>
      <c r="J226" s="397"/>
      <c r="K226" s="397">
        <f t="shared" si="65"/>
        <v>0</v>
      </c>
      <c r="L226" s="397"/>
      <c r="M226" s="397"/>
      <c r="N226" s="398">
        <f t="shared" si="66"/>
        <v>0</v>
      </c>
    </row>
    <row r="227" spans="1:14" x14ac:dyDescent="0.25">
      <c r="A227" s="265" t="s">
        <v>166</v>
      </c>
      <c r="B227" s="397"/>
      <c r="C227" s="397"/>
      <c r="D227" s="397"/>
      <c r="E227" s="397"/>
      <c r="F227" s="397"/>
      <c r="G227" s="397"/>
      <c r="H227" s="397"/>
      <c r="I227" s="397"/>
      <c r="J227" s="397"/>
      <c r="K227" s="397">
        <f t="shared" si="65"/>
        <v>0</v>
      </c>
      <c r="L227" s="397"/>
      <c r="M227" s="397"/>
      <c r="N227" s="398">
        <f t="shared" si="66"/>
        <v>0</v>
      </c>
    </row>
    <row r="228" spans="1:14" x14ac:dyDescent="0.25">
      <c r="A228" s="265" t="s">
        <v>317</v>
      </c>
      <c r="B228" s="397"/>
      <c r="C228" s="397"/>
      <c r="D228" s="397"/>
      <c r="E228" s="397"/>
      <c r="F228" s="397"/>
      <c r="G228" s="397"/>
      <c r="H228" s="397"/>
      <c r="I228" s="397"/>
      <c r="J228" s="397">
        <v>346.78</v>
      </c>
      <c r="K228" s="397">
        <f t="shared" si="65"/>
        <v>346.78</v>
      </c>
      <c r="L228" s="397"/>
      <c r="M228" s="397"/>
      <c r="N228" s="398">
        <f t="shared" si="66"/>
        <v>346.78</v>
      </c>
    </row>
    <row r="229" spans="1:14" x14ac:dyDescent="0.25">
      <c r="A229" s="265" t="s">
        <v>318</v>
      </c>
      <c r="B229" s="397"/>
      <c r="C229" s="397"/>
      <c r="D229" s="397"/>
      <c r="E229" s="397"/>
      <c r="F229" s="397"/>
      <c r="G229" s="397"/>
      <c r="H229" s="397"/>
      <c r="I229" s="397"/>
      <c r="J229" s="397"/>
      <c r="K229" s="397">
        <f>SUM(E229:J229)</f>
        <v>0</v>
      </c>
      <c r="L229" s="397"/>
      <c r="M229" s="397"/>
      <c r="N229" s="398">
        <f t="shared" si="66"/>
        <v>0</v>
      </c>
    </row>
    <row r="230" spans="1:14" x14ac:dyDescent="0.25">
      <c r="A230" s="265" t="s">
        <v>319</v>
      </c>
      <c r="B230" s="397"/>
      <c r="C230" s="397"/>
      <c r="D230" s="397"/>
      <c r="E230" s="397"/>
      <c r="F230" s="397"/>
      <c r="G230" s="397"/>
      <c r="H230" s="397"/>
      <c r="I230" s="397"/>
      <c r="J230" s="397"/>
      <c r="K230" s="397">
        <f>SUM(E230:J230)</f>
        <v>0</v>
      </c>
      <c r="L230" s="397"/>
      <c r="M230" s="397"/>
      <c r="N230" s="398">
        <f t="shared" si="66"/>
        <v>0</v>
      </c>
    </row>
    <row r="231" spans="1:14" x14ac:dyDescent="0.25">
      <c r="A231" s="399" t="s">
        <v>320</v>
      </c>
      <c r="B231" s="397"/>
      <c r="C231" s="397"/>
      <c r="D231" s="397"/>
      <c r="E231" s="397"/>
      <c r="F231" s="397"/>
      <c r="G231" s="397"/>
      <c r="H231" s="397"/>
      <c r="I231" s="397"/>
      <c r="J231" s="397"/>
      <c r="K231" s="397">
        <f>SUM(D231:J231)</f>
        <v>0</v>
      </c>
      <c r="L231" s="397"/>
      <c r="M231" s="397"/>
      <c r="N231" s="398">
        <f t="shared" si="66"/>
        <v>0</v>
      </c>
    </row>
    <row r="232" spans="1:14" x14ac:dyDescent="0.25">
      <c r="A232" s="399" t="s">
        <v>321</v>
      </c>
      <c r="B232" s="397"/>
      <c r="C232" s="397"/>
      <c r="D232" s="397"/>
      <c r="E232" s="397"/>
      <c r="F232" s="397">
        <v>821.26</v>
      </c>
      <c r="G232" s="397">
        <v>420</v>
      </c>
      <c r="H232" s="397"/>
      <c r="I232" s="397"/>
      <c r="J232" s="397">
        <v>1400</v>
      </c>
      <c r="K232" s="397">
        <f>SUM(D232:J232)</f>
        <v>2641.26</v>
      </c>
      <c r="L232" s="397"/>
      <c r="M232" s="397"/>
      <c r="N232" s="398">
        <f t="shared" si="66"/>
        <v>2641.26</v>
      </c>
    </row>
    <row r="233" spans="1:14" x14ac:dyDescent="0.25">
      <c r="A233" s="399" t="s">
        <v>164</v>
      </c>
      <c r="B233" s="397"/>
      <c r="C233" s="397"/>
      <c r="D233" s="397"/>
      <c r="E233" s="397"/>
      <c r="F233" s="397"/>
      <c r="G233" s="397"/>
      <c r="H233" s="397"/>
      <c r="I233" s="397"/>
      <c r="J233" s="397"/>
      <c r="K233" s="397">
        <f>SUM(D233:J233)</f>
        <v>0</v>
      </c>
      <c r="L233" s="397"/>
      <c r="M233" s="397"/>
      <c r="N233" s="398">
        <f t="shared" si="66"/>
        <v>0</v>
      </c>
    </row>
    <row r="234" spans="1:14" x14ac:dyDescent="0.25">
      <c r="A234" s="399" t="s">
        <v>162</v>
      </c>
      <c r="B234" s="397"/>
      <c r="C234" s="397"/>
      <c r="D234" s="397"/>
      <c r="E234" s="397"/>
      <c r="F234" s="397"/>
      <c r="G234" s="397"/>
      <c r="H234" s="397"/>
      <c r="I234" s="397"/>
      <c r="J234" s="397"/>
      <c r="K234" s="397">
        <f>SUM(D234:J234)</f>
        <v>0</v>
      </c>
      <c r="L234" s="397"/>
      <c r="M234" s="397"/>
      <c r="N234" s="398">
        <f t="shared" si="66"/>
        <v>0</v>
      </c>
    </row>
    <row r="235" spans="1:14" x14ac:dyDescent="0.25">
      <c r="A235" s="265" t="s">
        <v>163</v>
      </c>
      <c r="B235" s="397"/>
      <c r="C235" s="397"/>
      <c r="D235" s="397"/>
      <c r="E235" s="397"/>
      <c r="F235" s="397"/>
      <c r="G235" s="397"/>
      <c r="H235" s="397"/>
      <c r="I235" s="397"/>
      <c r="J235" s="397"/>
      <c r="K235" s="397">
        <f>SUM(D235:J235)</f>
        <v>0</v>
      </c>
      <c r="L235" s="397"/>
      <c r="M235" s="397"/>
      <c r="N235" s="398">
        <f t="shared" si="66"/>
        <v>0</v>
      </c>
    </row>
    <row r="236" spans="1:14" ht="15.75" thickBot="1" x14ac:dyDescent="0.3">
      <c r="A236" s="270" t="s">
        <v>93</v>
      </c>
      <c r="B236" s="400">
        <f t="shared" ref="B236:M236" si="67">SUM(B224:B235)</f>
        <v>34038.639999999999</v>
      </c>
      <c r="C236" s="400">
        <f t="shared" si="67"/>
        <v>11881.03</v>
      </c>
      <c r="D236" s="400">
        <f t="shared" si="67"/>
        <v>78.069999999999993</v>
      </c>
      <c r="E236" s="400">
        <f t="shared" si="67"/>
        <v>3246.08</v>
      </c>
      <c r="F236" s="400">
        <f t="shared" si="67"/>
        <v>5164.5300000000007</v>
      </c>
      <c r="G236" s="400">
        <f t="shared" si="67"/>
        <v>582</v>
      </c>
      <c r="H236" s="400">
        <f t="shared" si="67"/>
        <v>170.05</v>
      </c>
      <c r="I236" s="400">
        <f t="shared" si="67"/>
        <v>0</v>
      </c>
      <c r="J236" s="400">
        <f t="shared" si="67"/>
        <v>4981.34</v>
      </c>
      <c r="K236" s="400">
        <f t="shared" si="67"/>
        <v>14222.070000000002</v>
      </c>
      <c r="L236" s="400">
        <f t="shared" si="67"/>
        <v>0</v>
      </c>
      <c r="M236" s="400">
        <f t="shared" si="67"/>
        <v>0</v>
      </c>
      <c r="N236" s="401">
        <f>SUM(N224:N235)</f>
        <v>60141.74</v>
      </c>
    </row>
    <row r="237" spans="1:14" ht="15.75" thickBot="1" x14ac:dyDescent="0.3">
      <c r="A237" s="402"/>
      <c r="B237" s="403"/>
      <c r="C237" s="403"/>
      <c r="D237" s="403"/>
      <c r="E237" s="403"/>
      <c r="F237" s="403"/>
      <c r="G237" s="403"/>
      <c r="H237" s="403"/>
      <c r="I237" s="403"/>
      <c r="J237" s="403"/>
      <c r="K237" s="403"/>
      <c r="L237" s="403"/>
      <c r="M237" s="403"/>
      <c r="N237" s="404"/>
    </row>
    <row r="238" spans="1:14" x14ac:dyDescent="0.25">
      <c r="A238" s="392" t="s">
        <v>213</v>
      </c>
      <c r="B238" s="393">
        <v>166930</v>
      </c>
      <c r="C238" s="393">
        <v>58342</v>
      </c>
      <c r="D238" s="393">
        <v>720</v>
      </c>
      <c r="E238" s="393">
        <v>10530</v>
      </c>
      <c r="F238" s="393">
        <v>15240</v>
      </c>
      <c r="G238" s="393">
        <v>480</v>
      </c>
      <c r="H238" s="393">
        <v>12520</v>
      </c>
      <c r="I238" s="394">
        <v>0</v>
      </c>
      <c r="J238" s="393">
        <v>13100</v>
      </c>
      <c r="K238" s="393">
        <f t="shared" ref="K238:K243" si="68">SUM(D238:J238)</f>
        <v>52590</v>
      </c>
      <c r="L238" s="394">
        <v>300</v>
      </c>
      <c r="M238" s="395"/>
      <c r="N238" s="396">
        <f t="shared" ref="N238:N252" si="69">SUM(B238,C238,K238,L238,M238,)</f>
        <v>278162</v>
      </c>
    </row>
    <row r="239" spans="1:14" x14ac:dyDescent="0.25">
      <c r="A239" s="265" t="s">
        <v>314</v>
      </c>
      <c r="B239" s="397">
        <v>60499.98</v>
      </c>
      <c r="C239" s="397">
        <v>20986.69</v>
      </c>
      <c r="D239" s="397">
        <v>418.51</v>
      </c>
      <c r="E239" s="397">
        <v>4645.04</v>
      </c>
      <c r="F239" s="397">
        <v>6119.71</v>
      </c>
      <c r="G239" s="397">
        <v>308</v>
      </c>
      <c r="H239" s="397">
        <v>238.61</v>
      </c>
      <c r="I239" s="397"/>
      <c r="J239" s="397">
        <v>4769.26</v>
      </c>
      <c r="K239" s="397">
        <f t="shared" si="68"/>
        <v>16499.13</v>
      </c>
      <c r="L239" s="397">
        <v>121.81</v>
      </c>
      <c r="M239" s="397"/>
      <c r="N239" s="398">
        <f t="shared" si="69"/>
        <v>98107.61</v>
      </c>
    </row>
    <row r="240" spans="1:14" x14ac:dyDescent="0.25">
      <c r="A240" s="265" t="s">
        <v>315</v>
      </c>
      <c r="B240" s="397">
        <v>13745</v>
      </c>
      <c r="C240" s="397">
        <v>4735</v>
      </c>
      <c r="D240" s="397"/>
      <c r="E240" s="397"/>
      <c r="F240" s="397"/>
      <c r="G240" s="397"/>
      <c r="H240" s="397"/>
      <c r="I240" s="397"/>
      <c r="J240" s="397"/>
      <c r="K240" s="397">
        <f t="shared" si="68"/>
        <v>0</v>
      </c>
      <c r="L240" s="397"/>
      <c r="M240" s="397"/>
      <c r="N240" s="398">
        <f t="shared" si="69"/>
        <v>18480</v>
      </c>
    </row>
    <row r="241" spans="1:14" x14ac:dyDescent="0.25">
      <c r="A241" s="265" t="s">
        <v>316</v>
      </c>
      <c r="B241" s="397"/>
      <c r="C241" s="397"/>
      <c r="D241" s="397"/>
      <c r="E241" s="397"/>
      <c r="F241" s="397"/>
      <c r="G241" s="397"/>
      <c r="H241" s="397"/>
      <c r="I241" s="397"/>
      <c r="J241" s="397"/>
      <c r="K241" s="397">
        <f t="shared" si="68"/>
        <v>0</v>
      </c>
      <c r="L241" s="397"/>
      <c r="M241" s="397"/>
      <c r="N241" s="398">
        <f t="shared" si="69"/>
        <v>0</v>
      </c>
    </row>
    <row r="242" spans="1:14" x14ac:dyDescent="0.25">
      <c r="A242" s="265" t="s">
        <v>319</v>
      </c>
      <c r="B242" s="397"/>
      <c r="C242" s="397"/>
      <c r="D242" s="397"/>
      <c r="E242" s="397"/>
      <c r="F242" s="397"/>
      <c r="G242" s="397"/>
      <c r="H242" s="397"/>
      <c r="I242" s="397"/>
      <c r="J242" s="397"/>
      <c r="K242" s="397">
        <f t="shared" si="68"/>
        <v>0</v>
      </c>
      <c r="L242" s="397"/>
      <c r="M242" s="397"/>
      <c r="N242" s="398">
        <f t="shared" si="69"/>
        <v>0</v>
      </c>
    </row>
    <row r="243" spans="1:14" x14ac:dyDescent="0.25">
      <c r="A243" s="265" t="s">
        <v>166</v>
      </c>
      <c r="B243" s="397"/>
      <c r="C243" s="397"/>
      <c r="D243" s="397"/>
      <c r="E243" s="397"/>
      <c r="F243" s="397"/>
      <c r="G243" s="397"/>
      <c r="H243" s="397"/>
      <c r="I243" s="397"/>
      <c r="J243" s="397"/>
      <c r="K243" s="397">
        <f t="shared" si="68"/>
        <v>0</v>
      </c>
      <c r="L243" s="397"/>
      <c r="M243" s="397"/>
      <c r="N243" s="398">
        <f t="shared" si="69"/>
        <v>0</v>
      </c>
    </row>
    <row r="244" spans="1:14" x14ac:dyDescent="0.25">
      <c r="A244" s="265" t="s">
        <v>317</v>
      </c>
      <c r="B244" s="397"/>
      <c r="C244" s="397"/>
      <c r="D244" s="397"/>
      <c r="E244" s="397"/>
      <c r="F244" s="397"/>
      <c r="G244" s="397"/>
      <c r="H244" s="397"/>
      <c r="I244" s="397"/>
      <c r="J244" s="397"/>
      <c r="K244" s="397">
        <f>SUM(D244:J244)</f>
        <v>0</v>
      </c>
      <c r="L244" s="397"/>
      <c r="M244" s="397"/>
      <c r="N244" s="398">
        <f t="shared" si="69"/>
        <v>0</v>
      </c>
    </row>
    <row r="245" spans="1:14" x14ac:dyDescent="0.25">
      <c r="A245" s="265" t="s">
        <v>322</v>
      </c>
      <c r="B245" s="397"/>
      <c r="C245" s="397"/>
      <c r="D245" s="397"/>
      <c r="E245" s="397"/>
      <c r="F245" s="397"/>
      <c r="G245" s="397"/>
      <c r="H245" s="397"/>
      <c r="I245" s="397"/>
      <c r="J245" s="397"/>
      <c r="K245" s="397">
        <f>SUM(E245:J245)</f>
        <v>0</v>
      </c>
      <c r="L245" s="397"/>
      <c r="M245" s="397"/>
      <c r="N245" s="398">
        <f t="shared" si="69"/>
        <v>0</v>
      </c>
    </row>
    <row r="246" spans="1:14" x14ac:dyDescent="0.25">
      <c r="A246" s="399" t="s">
        <v>162</v>
      </c>
      <c r="B246" s="397"/>
      <c r="C246" s="397"/>
      <c r="D246" s="397"/>
      <c r="E246" s="397"/>
      <c r="F246" s="397"/>
      <c r="G246" s="397"/>
      <c r="H246" s="397"/>
      <c r="I246" s="397"/>
      <c r="J246" s="397"/>
      <c r="K246" s="397">
        <f t="shared" ref="K246:K247" si="70">SUM(E246:J246)</f>
        <v>0</v>
      </c>
      <c r="L246" s="397"/>
      <c r="M246" s="397"/>
      <c r="N246" s="398">
        <f t="shared" si="69"/>
        <v>0</v>
      </c>
    </row>
    <row r="247" spans="1:14" x14ac:dyDescent="0.25">
      <c r="A247" s="399" t="s">
        <v>320</v>
      </c>
      <c r="B247" s="397"/>
      <c r="C247" s="397"/>
      <c r="D247" s="397"/>
      <c r="E247" s="397"/>
      <c r="F247" s="397"/>
      <c r="G247" s="397"/>
      <c r="H247" s="397"/>
      <c r="I247" s="397"/>
      <c r="J247" s="397"/>
      <c r="K247" s="397">
        <f t="shared" si="70"/>
        <v>0</v>
      </c>
      <c r="L247" s="397"/>
      <c r="M247" s="397"/>
      <c r="N247" s="398">
        <f t="shared" si="69"/>
        <v>0</v>
      </c>
    </row>
    <row r="248" spans="1:14" x14ac:dyDescent="0.25">
      <c r="A248" s="399" t="s">
        <v>323</v>
      </c>
      <c r="B248" s="397"/>
      <c r="C248" s="397"/>
      <c r="D248" s="397"/>
      <c r="E248" s="397"/>
      <c r="F248" s="397"/>
      <c r="G248" s="397"/>
      <c r="H248" s="397"/>
      <c r="I248" s="397"/>
      <c r="J248" s="397">
        <v>2700</v>
      </c>
      <c r="K248" s="397">
        <f>SUM(E248:J248)</f>
        <v>2700</v>
      </c>
      <c r="L248" s="397"/>
      <c r="M248" s="397"/>
      <c r="N248" s="398">
        <f t="shared" si="69"/>
        <v>2700</v>
      </c>
    </row>
    <row r="249" spans="1:14" x14ac:dyDescent="0.25">
      <c r="A249" s="399" t="s">
        <v>164</v>
      </c>
      <c r="B249" s="397"/>
      <c r="C249" s="397"/>
      <c r="D249" s="397"/>
      <c r="E249" s="397"/>
      <c r="F249" s="397"/>
      <c r="G249" s="397"/>
      <c r="H249" s="397"/>
      <c r="I249" s="397"/>
      <c r="J249" s="397">
        <v>2700</v>
      </c>
      <c r="K249" s="397">
        <f t="shared" ref="K249:K252" si="71">SUM(E249:J249)</f>
        <v>2700</v>
      </c>
      <c r="L249" s="397"/>
      <c r="M249" s="397"/>
      <c r="N249" s="398">
        <f t="shared" si="69"/>
        <v>2700</v>
      </c>
    </row>
    <row r="250" spans="1:14" x14ac:dyDescent="0.25">
      <c r="A250" s="399" t="s">
        <v>324</v>
      </c>
      <c r="B250" s="397"/>
      <c r="C250" s="397"/>
      <c r="D250" s="397"/>
      <c r="E250" s="397"/>
      <c r="F250" s="397"/>
      <c r="G250" s="397"/>
      <c r="H250" s="397"/>
      <c r="I250" s="397"/>
      <c r="J250" s="397"/>
      <c r="K250" s="397">
        <f t="shared" si="71"/>
        <v>0</v>
      </c>
      <c r="L250" s="397"/>
      <c r="M250" s="397"/>
      <c r="N250" s="398">
        <f t="shared" si="69"/>
        <v>0</v>
      </c>
    </row>
    <row r="251" spans="1:14" x14ac:dyDescent="0.25">
      <c r="A251" s="399" t="s">
        <v>321</v>
      </c>
      <c r="B251" s="397"/>
      <c r="C251" s="397"/>
      <c r="D251" s="397"/>
      <c r="E251" s="397"/>
      <c r="F251" s="397"/>
      <c r="G251" s="397">
        <v>380</v>
      </c>
      <c r="H251" s="397"/>
      <c r="I251" s="397"/>
      <c r="J251" s="397"/>
      <c r="K251" s="397">
        <f t="shared" si="71"/>
        <v>380</v>
      </c>
      <c r="L251" s="397"/>
      <c r="M251" s="397"/>
      <c r="N251" s="398">
        <f t="shared" si="69"/>
        <v>380</v>
      </c>
    </row>
    <row r="252" spans="1:14" x14ac:dyDescent="0.25">
      <c r="A252" s="265" t="s">
        <v>163</v>
      </c>
      <c r="B252" s="397"/>
      <c r="C252" s="397"/>
      <c r="D252" s="397"/>
      <c r="E252" s="397"/>
      <c r="F252" s="397"/>
      <c r="G252" s="397"/>
      <c r="H252" s="397"/>
      <c r="I252" s="397"/>
      <c r="J252" s="397"/>
      <c r="K252" s="397">
        <f t="shared" si="71"/>
        <v>0</v>
      </c>
      <c r="L252" s="397"/>
      <c r="M252" s="397"/>
      <c r="N252" s="398">
        <f t="shared" si="69"/>
        <v>0</v>
      </c>
    </row>
    <row r="253" spans="1:14" ht="15.75" thickBot="1" x14ac:dyDescent="0.3">
      <c r="A253" s="270" t="s">
        <v>93</v>
      </c>
      <c r="B253" s="400">
        <f t="shared" ref="B253:E253" si="72">SUM(B239:B252)</f>
        <v>74244.98000000001</v>
      </c>
      <c r="C253" s="400">
        <f t="shared" si="72"/>
        <v>25721.69</v>
      </c>
      <c r="D253" s="400">
        <f t="shared" si="72"/>
        <v>418.51</v>
      </c>
      <c r="E253" s="400">
        <f t="shared" si="72"/>
        <v>4645.04</v>
      </c>
      <c r="F253" s="400">
        <f>SUM(F239:F252)</f>
        <v>6119.71</v>
      </c>
      <c r="G253" s="400">
        <f t="shared" ref="G253:J253" si="73">SUM(G239:G252)</f>
        <v>688</v>
      </c>
      <c r="H253" s="400">
        <f t="shared" si="73"/>
        <v>238.61</v>
      </c>
      <c r="I253" s="400">
        <f t="shared" si="73"/>
        <v>0</v>
      </c>
      <c r="J253" s="400">
        <f t="shared" si="73"/>
        <v>10169.26</v>
      </c>
      <c r="K253" s="400">
        <f>SUM(K239:K252)</f>
        <v>22279.13</v>
      </c>
      <c r="L253" s="400">
        <f t="shared" ref="L253:N253" si="74">SUM(L239:L252)</f>
        <v>121.81</v>
      </c>
      <c r="M253" s="400">
        <f t="shared" si="74"/>
        <v>0</v>
      </c>
      <c r="N253" s="401">
        <f t="shared" si="74"/>
        <v>122367.61</v>
      </c>
    </row>
    <row r="254" spans="1:14" ht="15.75" thickBot="1" x14ac:dyDescent="0.3">
      <c r="A254" s="405"/>
      <c r="B254" s="406"/>
      <c r="C254" s="406"/>
      <c r="D254" s="406"/>
      <c r="E254" s="406"/>
      <c r="F254" s="406"/>
      <c r="G254" s="406"/>
      <c r="H254" s="406"/>
      <c r="I254" s="406"/>
      <c r="J254" s="406"/>
      <c r="K254" s="406"/>
      <c r="L254" s="406"/>
      <c r="M254" s="406"/>
      <c r="N254" s="407"/>
    </row>
    <row r="255" spans="1:14" x14ac:dyDescent="0.25">
      <c r="A255" s="392" t="s">
        <v>325</v>
      </c>
      <c r="B255" s="408">
        <f t="shared" ref="B255:N255" si="75">SUM(B238+B223)</f>
        <v>258623</v>
      </c>
      <c r="C255" s="408">
        <f t="shared" si="75"/>
        <v>90390</v>
      </c>
      <c r="D255" s="408">
        <f t="shared" si="75"/>
        <v>1200</v>
      </c>
      <c r="E255" s="408">
        <f t="shared" si="75"/>
        <v>17550</v>
      </c>
      <c r="F255" s="408">
        <f t="shared" si="75"/>
        <v>25400</v>
      </c>
      <c r="G255" s="408">
        <f t="shared" si="75"/>
        <v>800</v>
      </c>
      <c r="H255" s="408">
        <f t="shared" si="75"/>
        <v>21408</v>
      </c>
      <c r="I255" s="408">
        <f t="shared" si="75"/>
        <v>0</v>
      </c>
      <c r="J255" s="408">
        <f t="shared" si="75"/>
        <v>21920</v>
      </c>
      <c r="K255" s="408">
        <f t="shared" si="75"/>
        <v>88278</v>
      </c>
      <c r="L255" s="408">
        <f t="shared" si="75"/>
        <v>450</v>
      </c>
      <c r="M255" s="408">
        <f t="shared" si="75"/>
        <v>0</v>
      </c>
      <c r="N255" s="409">
        <f t="shared" si="75"/>
        <v>437741</v>
      </c>
    </row>
    <row r="256" spans="1:14" ht="15.75" thickBot="1" x14ac:dyDescent="0.3">
      <c r="A256" s="410" t="s">
        <v>326</v>
      </c>
      <c r="B256" s="411">
        <f t="shared" ref="B256:N256" si="76">SUM(B239+B224)</f>
        <v>94538.62</v>
      </c>
      <c r="C256" s="411">
        <f t="shared" si="76"/>
        <v>32867.72</v>
      </c>
      <c r="D256" s="411">
        <f t="shared" si="76"/>
        <v>496.58</v>
      </c>
      <c r="E256" s="411">
        <f t="shared" si="76"/>
        <v>7891.12</v>
      </c>
      <c r="F256" s="411">
        <f t="shared" si="76"/>
        <v>10462.98</v>
      </c>
      <c r="G256" s="411">
        <f t="shared" si="76"/>
        <v>470</v>
      </c>
      <c r="H256" s="411">
        <f t="shared" si="76"/>
        <v>408.66</v>
      </c>
      <c r="I256" s="411">
        <f t="shared" si="76"/>
        <v>0</v>
      </c>
      <c r="J256" s="411">
        <f t="shared" si="76"/>
        <v>8003.82</v>
      </c>
      <c r="K256" s="411">
        <f t="shared" si="76"/>
        <v>27733.160000000003</v>
      </c>
      <c r="L256" s="411">
        <f t="shared" si="76"/>
        <v>121.81</v>
      </c>
      <c r="M256" s="411">
        <f t="shared" si="76"/>
        <v>0</v>
      </c>
      <c r="N256" s="412">
        <f t="shared" si="76"/>
        <v>155261.31</v>
      </c>
    </row>
    <row r="257" spans="1:14" ht="15.75" thickBot="1" x14ac:dyDescent="0.3">
      <c r="A257" s="413"/>
      <c r="B257" s="414"/>
      <c r="C257" s="415"/>
      <c r="D257" s="415"/>
      <c r="E257" s="415"/>
      <c r="F257" s="415"/>
      <c r="G257" s="415"/>
      <c r="H257" s="415"/>
      <c r="I257" s="415"/>
      <c r="J257" s="415"/>
      <c r="K257" s="415"/>
      <c r="L257" s="415"/>
      <c r="M257" s="415"/>
      <c r="N257" s="416"/>
    </row>
    <row r="258" spans="1:14" ht="15.75" thickBot="1" x14ac:dyDescent="0.3">
      <c r="A258" s="417" t="s">
        <v>319</v>
      </c>
      <c r="B258" s="418"/>
      <c r="C258" s="418"/>
      <c r="D258" s="418"/>
      <c r="E258" s="418"/>
      <c r="F258" s="418"/>
      <c r="G258" s="418"/>
      <c r="H258" s="418"/>
      <c r="I258" s="419"/>
      <c r="J258" s="418"/>
      <c r="K258" s="512">
        <f t="shared" ref="K258:K263" si="77">SUM(D258:J258)</f>
        <v>0</v>
      </c>
      <c r="L258" s="418">
        <v>4000</v>
      </c>
      <c r="M258" s="418"/>
      <c r="N258" s="420">
        <f>SUM(B258,C258,K258,L258,M258,)</f>
        <v>4000</v>
      </c>
    </row>
    <row r="259" spans="1:14" x14ac:dyDescent="0.25">
      <c r="A259" s="421" t="s">
        <v>214</v>
      </c>
      <c r="B259" s="422">
        <v>21050</v>
      </c>
      <c r="C259" s="422">
        <v>7355</v>
      </c>
      <c r="D259" s="422">
        <v>30</v>
      </c>
      <c r="E259" s="422">
        <v>3120</v>
      </c>
      <c r="F259" s="422">
        <v>570</v>
      </c>
      <c r="G259" s="422">
        <v>0</v>
      </c>
      <c r="H259" s="422">
        <v>1000</v>
      </c>
      <c r="I259" s="422">
        <v>0</v>
      </c>
      <c r="J259" s="422">
        <v>1570</v>
      </c>
      <c r="K259" s="422">
        <f t="shared" si="77"/>
        <v>6290</v>
      </c>
      <c r="L259" s="422">
        <v>2550</v>
      </c>
      <c r="M259" s="422"/>
      <c r="N259" s="423">
        <f t="shared" ref="N259:N263" si="78">SUM(B259,C259,K259,L259,M259,)</f>
        <v>37245</v>
      </c>
    </row>
    <row r="260" spans="1:14" x14ac:dyDescent="0.25">
      <c r="A260" s="265" t="s">
        <v>327</v>
      </c>
      <c r="B260" s="397">
        <v>8342.3799999999992</v>
      </c>
      <c r="C260" s="397">
        <v>2793.57</v>
      </c>
      <c r="D260" s="397">
        <v>2.38</v>
      </c>
      <c r="E260" s="397">
        <v>1291.95</v>
      </c>
      <c r="F260" s="397">
        <v>451.6</v>
      </c>
      <c r="G260" s="397">
        <v>0</v>
      </c>
      <c r="H260" s="397">
        <v>77.22</v>
      </c>
      <c r="I260" s="397"/>
      <c r="J260" s="397">
        <v>788.97</v>
      </c>
      <c r="K260" s="397">
        <f t="shared" si="77"/>
        <v>2612.1200000000003</v>
      </c>
      <c r="L260" s="397">
        <v>42.03</v>
      </c>
      <c r="M260" s="397"/>
      <c r="N260" s="398">
        <f t="shared" si="78"/>
        <v>13790.1</v>
      </c>
    </row>
    <row r="261" spans="1:14" x14ac:dyDescent="0.25">
      <c r="A261" s="265" t="s">
        <v>317</v>
      </c>
      <c r="B261" s="397"/>
      <c r="C261" s="397"/>
      <c r="D261" s="397"/>
      <c r="E261" s="397"/>
      <c r="F261" s="397"/>
      <c r="G261" s="397"/>
      <c r="H261" s="397"/>
      <c r="I261" s="397"/>
      <c r="J261" s="397"/>
      <c r="K261" s="397">
        <f t="shared" si="77"/>
        <v>0</v>
      </c>
      <c r="L261" s="397"/>
      <c r="M261" s="397"/>
      <c r="N261" s="398">
        <f t="shared" si="78"/>
        <v>0</v>
      </c>
    </row>
    <row r="262" spans="1:14" x14ac:dyDescent="0.25">
      <c r="A262" s="265" t="s">
        <v>328</v>
      </c>
      <c r="B262" s="397"/>
      <c r="C262" s="397"/>
      <c r="D262" s="397"/>
      <c r="E262" s="397"/>
      <c r="F262" s="397"/>
      <c r="G262" s="397"/>
      <c r="H262" s="397"/>
      <c r="I262" s="397"/>
      <c r="J262" s="397"/>
      <c r="K262" s="397">
        <f t="shared" si="77"/>
        <v>0</v>
      </c>
      <c r="L262" s="397"/>
      <c r="M262" s="397"/>
      <c r="N262" s="398">
        <f t="shared" si="78"/>
        <v>0</v>
      </c>
    </row>
    <row r="263" spans="1:14" x14ac:dyDescent="0.25">
      <c r="A263" s="265" t="s">
        <v>318</v>
      </c>
      <c r="B263" s="397"/>
      <c r="C263" s="397"/>
      <c r="D263" s="397"/>
      <c r="E263" s="397"/>
      <c r="F263" s="397"/>
      <c r="G263" s="397"/>
      <c r="H263" s="397"/>
      <c r="I263" s="397"/>
      <c r="J263" s="397"/>
      <c r="K263" s="397">
        <f t="shared" si="77"/>
        <v>0</v>
      </c>
      <c r="L263" s="397"/>
      <c r="M263" s="397"/>
      <c r="N263" s="398">
        <f t="shared" si="78"/>
        <v>0</v>
      </c>
    </row>
    <row r="264" spans="1:14" ht="15.75" thickBot="1" x14ac:dyDescent="0.3">
      <c r="A264" s="270" t="s">
        <v>93</v>
      </c>
      <c r="B264" s="400">
        <f t="shared" ref="B264:N264" si="79">SUM(B260:B263)</f>
        <v>8342.3799999999992</v>
      </c>
      <c r="C264" s="400">
        <f t="shared" si="79"/>
        <v>2793.57</v>
      </c>
      <c r="D264" s="400">
        <f t="shared" si="79"/>
        <v>2.38</v>
      </c>
      <c r="E264" s="400">
        <f t="shared" si="79"/>
        <v>1291.95</v>
      </c>
      <c r="F264" s="400">
        <f t="shared" si="79"/>
        <v>451.6</v>
      </c>
      <c r="G264" s="400">
        <f t="shared" si="79"/>
        <v>0</v>
      </c>
      <c r="H264" s="400">
        <f t="shared" si="79"/>
        <v>77.22</v>
      </c>
      <c r="I264" s="400">
        <f t="shared" si="79"/>
        <v>0</v>
      </c>
      <c r="J264" s="400">
        <f t="shared" si="79"/>
        <v>788.97</v>
      </c>
      <c r="K264" s="400">
        <f t="shared" si="79"/>
        <v>2612.1200000000003</v>
      </c>
      <c r="L264" s="400">
        <f t="shared" si="79"/>
        <v>42.03</v>
      </c>
      <c r="M264" s="400">
        <f t="shared" si="79"/>
        <v>0</v>
      </c>
      <c r="N264" s="401">
        <f t="shared" si="79"/>
        <v>13790.1</v>
      </c>
    </row>
    <row r="265" spans="1:14" ht="15.75" thickBot="1" x14ac:dyDescent="0.3">
      <c r="A265" s="424"/>
      <c r="B265" s="403"/>
      <c r="C265" s="403"/>
      <c r="D265" s="425"/>
      <c r="E265" s="425"/>
      <c r="F265" s="425"/>
      <c r="G265" s="425"/>
      <c r="H265" s="425"/>
      <c r="I265" s="425"/>
      <c r="J265" s="425"/>
      <c r="K265" s="425"/>
      <c r="L265" s="425"/>
      <c r="M265" s="425"/>
      <c r="N265" s="426"/>
    </row>
    <row r="266" spans="1:14" x14ac:dyDescent="0.25">
      <c r="A266" s="421" t="s">
        <v>329</v>
      </c>
      <c r="B266" s="427">
        <v>23827</v>
      </c>
      <c r="C266" s="427">
        <v>8328</v>
      </c>
      <c r="D266" s="427">
        <v>30</v>
      </c>
      <c r="E266" s="427">
        <v>6000</v>
      </c>
      <c r="F266" s="427">
        <v>2920</v>
      </c>
      <c r="G266" s="427">
        <v>0</v>
      </c>
      <c r="H266" s="428">
        <v>4200</v>
      </c>
      <c r="I266" s="429">
        <v>0</v>
      </c>
      <c r="J266" s="427">
        <v>2650</v>
      </c>
      <c r="K266" s="427">
        <f>SUM(D266:J266)</f>
        <v>15800</v>
      </c>
      <c r="L266" s="427">
        <v>100</v>
      </c>
      <c r="M266" s="427"/>
      <c r="N266" s="430">
        <f>SUM(B266,C266,K266,L266,M266,)</f>
        <v>48055</v>
      </c>
    </row>
    <row r="267" spans="1:14" x14ac:dyDescent="0.25">
      <c r="A267" s="265" t="s">
        <v>327</v>
      </c>
      <c r="B267" s="431">
        <v>10669.49</v>
      </c>
      <c r="C267" s="431">
        <v>3649.99</v>
      </c>
      <c r="D267" s="397">
        <v>9.58</v>
      </c>
      <c r="E267" s="397">
        <v>2500.7399999999998</v>
      </c>
      <c r="F267" s="397">
        <v>1961.46</v>
      </c>
      <c r="G267" s="397"/>
      <c r="H267" s="397">
        <v>120</v>
      </c>
      <c r="I267" s="397"/>
      <c r="J267" s="397">
        <v>1658.21</v>
      </c>
      <c r="K267" s="397">
        <f>SUM(D267:J267)</f>
        <v>6249.99</v>
      </c>
      <c r="L267" s="397">
        <v>77</v>
      </c>
      <c r="M267" s="397"/>
      <c r="N267" s="398">
        <f>SUM(B267,C267,K267,L267,M267,)</f>
        <v>20646.47</v>
      </c>
    </row>
    <row r="268" spans="1:14" x14ac:dyDescent="0.25">
      <c r="A268" s="265" t="s">
        <v>330</v>
      </c>
      <c r="B268" s="431"/>
      <c r="C268" s="431"/>
      <c r="D268" s="397"/>
      <c r="E268" s="397"/>
      <c r="F268" s="397"/>
      <c r="G268" s="397"/>
      <c r="H268" s="397"/>
      <c r="I268" s="397"/>
      <c r="J268" s="397"/>
      <c r="K268" s="397">
        <f>SUM(D268:J268)</f>
        <v>0</v>
      </c>
      <c r="L268" s="397"/>
      <c r="M268" s="397"/>
      <c r="N268" s="398">
        <f>SUM(B268,C268,K268,L268,M268,)</f>
        <v>0</v>
      </c>
    </row>
    <row r="269" spans="1:14" x14ac:dyDescent="0.25">
      <c r="A269" s="265" t="s">
        <v>328</v>
      </c>
      <c r="B269" s="431"/>
      <c r="C269" s="431"/>
      <c r="D269" s="397"/>
      <c r="E269" s="397"/>
      <c r="F269" s="397"/>
      <c r="G269" s="397"/>
      <c r="H269" s="397"/>
      <c r="I269" s="397"/>
      <c r="J269" s="397"/>
      <c r="K269" s="397">
        <f>SUM(D269:J269)</f>
        <v>0</v>
      </c>
      <c r="L269" s="397"/>
      <c r="M269" s="397"/>
      <c r="N269" s="398">
        <f>SUM(B269,C269,K269,L269,M269,)</f>
        <v>0</v>
      </c>
    </row>
    <row r="270" spans="1:14" x14ac:dyDescent="0.25">
      <c r="A270" s="265" t="s">
        <v>318</v>
      </c>
      <c r="B270" s="397"/>
      <c r="C270" s="397"/>
      <c r="D270" s="397"/>
      <c r="E270" s="397"/>
      <c r="F270" s="397"/>
      <c r="G270" s="397"/>
      <c r="H270" s="397"/>
      <c r="I270" s="397"/>
      <c r="J270" s="397"/>
      <c r="K270" s="397">
        <f>SUM(D270:J270)</f>
        <v>0</v>
      </c>
      <c r="L270" s="397"/>
      <c r="M270" s="397"/>
      <c r="N270" s="398">
        <f>SUM(B270,C270,K270,L270,M270,)</f>
        <v>0</v>
      </c>
    </row>
    <row r="271" spans="1:14" ht="15.75" thickBot="1" x14ac:dyDescent="0.3">
      <c r="A271" s="270" t="s">
        <v>93</v>
      </c>
      <c r="B271" s="400">
        <f t="shared" ref="B271:N271" si="80">SUM(B267:B270)</f>
        <v>10669.49</v>
      </c>
      <c r="C271" s="400">
        <f t="shared" si="80"/>
        <v>3649.99</v>
      </c>
      <c r="D271" s="400">
        <f t="shared" si="80"/>
        <v>9.58</v>
      </c>
      <c r="E271" s="400">
        <f t="shared" si="80"/>
        <v>2500.7399999999998</v>
      </c>
      <c r="F271" s="400">
        <f t="shared" si="80"/>
        <v>1961.46</v>
      </c>
      <c r="G271" s="400">
        <f t="shared" si="80"/>
        <v>0</v>
      </c>
      <c r="H271" s="400">
        <f t="shared" si="80"/>
        <v>120</v>
      </c>
      <c r="I271" s="400">
        <f t="shared" si="80"/>
        <v>0</v>
      </c>
      <c r="J271" s="400">
        <f t="shared" si="80"/>
        <v>1658.21</v>
      </c>
      <c r="K271" s="400">
        <f t="shared" si="80"/>
        <v>6249.99</v>
      </c>
      <c r="L271" s="400">
        <f t="shared" si="80"/>
        <v>77</v>
      </c>
      <c r="M271" s="400">
        <f t="shared" si="80"/>
        <v>0</v>
      </c>
      <c r="N271" s="401">
        <f t="shared" si="80"/>
        <v>20646.47</v>
      </c>
    </row>
    <row r="272" spans="1:14" ht="15.75" thickBot="1" x14ac:dyDescent="0.3">
      <c r="A272" s="424"/>
      <c r="B272" s="425"/>
      <c r="C272" s="425"/>
      <c r="D272" s="425"/>
      <c r="E272" s="425"/>
      <c r="F272" s="425"/>
      <c r="G272" s="425"/>
      <c r="H272" s="425"/>
      <c r="I272" s="425"/>
      <c r="J272" s="425"/>
      <c r="K272" s="425"/>
      <c r="L272" s="425"/>
      <c r="M272" s="425"/>
      <c r="N272" s="426"/>
    </row>
    <row r="273" spans="1:14" ht="15.75" thickBot="1" x14ac:dyDescent="0.3">
      <c r="A273" s="432" t="s">
        <v>331</v>
      </c>
      <c r="B273" s="427">
        <f>SUM(B259+B266+B258)</f>
        <v>44877</v>
      </c>
      <c r="C273" s="427">
        <f t="shared" ref="C273:K273" si="81">SUM(C259+C266+C258)</f>
        <v>15683</v>
      </c>
      <c r="D273" s="427">
        <f t="shared" si="81"/>
        <v>60</v>
      </c>
      <c r="E273" s="427">
        <f t="shared" si="81"/>
        <v>9120</v>
      </c>
      <c r="F273" s="427">
        <f t="shared" si="81"/>
        <v>3490</v>
      </c>
      <c r="G273" s="427">
        <f t="shared" si="81"/>
        <v>0</v>
      </c>
      <c r="H273" s="427">
        <f t="shared" si="81"/>
        <v>5200</v>
      </c>
      <c r="I273" s="427">
        <f t="shared" si="81"/>
        <v>0</v>
      </c>
      <c r="J273" s="427">
        <f t="shared" si="81"/>
        <v>4220</v>
      </c>
      <c r="K273" s="427">
        <f t="shared" si="81"/>
        <v>22090</v>
      </c>
      <c r="L273" s="427">
        <f>SUM(L259+L266+L258)</f>
        <v>6650</v>
      </c>
      <c r="M273" s="427"/>
      <c r="N273" s="427">
        <f>SUM(N259+N266+N258)</f>
        <v>89300</v>
      </c>
    </row>
    <row r="274" spans="1:14" ht="15.75" thickBot="1" x14ac:dyDescent="0.3">
      <c r="A274" s="433" t="s">
        <v>332</v>
      </c>
      <c r="B274" s="434">
        <f t="shared" ref="B274:M274" si="82">SUM(B271+B264+B253+B236)</f>
        <v>127295.49</v>
      </c>
      <c r="C274" s="434">
        <f t="shared" si="82"/>
        <v>44046.28</v>
      </c>
      <c r="D274" s="434">
        <f t="shared" si="82"/>
        <v>508.53999999999996</v>
      </c>
      <c r="E274" s="434">
        <f t="shared" si="82"/>
        <v>11683.81</v>
      </c>
      <c r="F274" s="434">
        <f t="shared" si="82"/>
        <v>13697.300000000001</v>
      </c>
      <c r="G274" s="434">
        <f t="shared" si="82"/>
        <v>1270</v>
      </c>
      <c r="H274" s="434">
        <f t="shared" si="82"/>
        <v>605.88000000000011</v>
      </c>
      <c r="I274" s="434">
        <f t="shared" si="82"/>
        <v>0</v>
      </c>
      <c r="J274" s="434">
        <f t="shared" si="82"/>
        <v>17597.78</v>
      </c>
      <c r="K274" s="434">
        <f t="shared" si="82"/>
        <v>45363.310000000005</v>
      </c>
      <c r="L274" s="434">
        <f t="shared" si="82"/>
        <v>240.84</v>
      </c>
      <c r="M274" s="434">
        <f t="shared" si="82"/>
        <v>0</v>
      </c>
      <c r="N274" s="434">
        <f>SUM(N271+N264+N253+N236)</f>
        <v>216945.91999999998</v>
      </c>
    </row>
    <row r="275" spans="1:14" x14ac:dyDescent="0.25">
      <c r="A275" s="435" t="s">
        <v>333</v>
      </c>
      <c r="B275" s="431"/>
      <c r="C275" s="431"/>
      <c r="D275" s="431"/>
      <c r="E275" s="431"/>
      <c r="F275" s="431"/>
      <c r="G275" s="431"/>
      <c r="H275" s="431"/>
      <c r="I275" s="431"/>
      <c r="J275" s="431"/>
      <c r="K275" s="431"/>
      <c r="L275" s="431"/>
      <c r="M275" s="431"/>
      <c r="N275" s="436"/>
    </row>
    <row r="276" spans="1:14" x14ac:dyDescent="0.25">
      <c r="A276" s="265" t="s">
        <v>334</v>
      </c>
      <c r="B276" s="437">
        <f t="shared" ref="B276:N276" si="83">SUM(B224+B239)</f>
        <v>94538.62</v>
      </c>
      <c r="C276" s="437">
        <f t="shared" si="83"/>
        <v>32867.72</v>
      </c>
      <c r="D276" s="437">
        <f t="shared" si="83"/>
        <v>496.58</v>
      </c>
      <c r="E276" s="437">
        <f t="shared" si="83"/>
        <v>7891.12</v>
      </c>
      <c r="F276" s="437">
        <f t="shared" si="83"/>
        <v>10462.98</v>
      </c>
      <c r="G276" s="437">
        <f t="shared" si="83"/>
        <v>470</v>
      </c>
      <c r="H276" s="437">
        <f t="shared" si="83"/>
        <v>408.66</v>
      </c>
      <c r="I276" s="437">
        <f t="shared" si="83"/>
        <v>0</v>
      </c>
      <c r="J276" s="437">
        <f t="shared" si="83"/>
        <v>8003.82</v>
      </c>
      <c r="K276" s="437">
        <f t="shared" si="83"/>
        <v>27733.160000000003</v>
      </c>
      <c r="L276" s="437">
        <f t="shared" si="83"/>
        <v>121.81</v>
      </c>
      <c r="M276" s="437">
        <f t="shared" si="83"/>
        <v>0</v>
      </c>
      <c r="N276" s="437">
        <f t="shared" si="83"/>
        <v>155261.31</v>
      </c>
    </row>
    <row r="277" spans="1:14" x14ac:dyDescent="0.25">
      <c r="A277" s="399" t="s">
        <v>315</v>
      </c>
      <c r="B277" s="437">
        <f t="shared" ref="B277:N277" si="84">SUM(B240+B225)</f>
        <v>13745</v>
      </c>
      <c r="C277" s="437">
        <f t="shared" si="84"/>
        <v>4735</v>
      </c>
      <c r="D277" s="437">
        <f t="shared" si="84"/>
        <v>0</v>
      </c>
      <c r="E277" s="437">
        <f t="shared" si="84"/>
        <v>0</v>
      </c>
      <c r="F277" s="437">
        <f t="shared" si="84"/>
        <v>0</v>
      </c>
      <c r="G277" s="437">
        <f t="shared" si="84"/>
        <v>0</v>
      </c>
      <c r="H277" s="437">
        <f t="shared" si="84"/>
        <v>0</v>
      </c>
      <c r="I277" s="437">
        <f t="shared" si="84"/>
        <v>0</v>
      </c>
      <c r="J277" s="437">
        <f t="shared" si="84"/>
        <v>0</v>
      </c>
      <c r="K277" s="437">
        <f t="shared" si="84"/>
        <v>0</v>
      </c>
      <c r="L277" s="437">
        <f t="shared" si="84"/>
        <v>0</v>
      </c>
      <c r="M277" s="437">
        <f t="shared" si="84"/>
        <v>0</v>
      </c>
      <c r="N277" s="437">
        <f t="shared" si="84"/>
        <v>18480</v>
      </c>
    </row>
    <row r="278" spans="1:14" x14ac:dyDescent="0.25">
      <c r="A278" s="265" t="s">
        <v>316</v>
      </c>
      <c r="B278" s="437">
        <f>SUM(B226+B241)</f>
        <v>0</v>
      </c>
      <c r="C278" s="437">
        <f t="shared" ref="C278:N278" si="85">SUM(C226+C241)</f>
        <v>0</v>
      </c>
      <c r="D278" s="437">
        <f t="shared" si="85"/>
        <v>0</v>
      </c>
      <c r="E278" s="437">
        <f t="shared" si="85"/>
        <v>0</v>
      </c>
      <c r="F278" s="437">
        <f t="shared" si="85"/>
        <v>0</v>
      </c>
      <c r="G278" s="437">
        <f t="shared" si="85"/>
        <v>0</v>
      </c>
      <c r="H278" s="437">
        <f t="shared" si="85"/>
        <v>0</v>
      </c>
      <c r="I278" s="437">
        <f t="shared" si="85"/>
        <v>0</v>
      </c>
      <c r="J278" s="437">
        <f t="shared" si="85"/>
        <v>0</v>
      </c>
      <c r="K278" s="437">
        <f t="shared" si="85"/>
        <v>0</v>
      </c>
      <c r="L278" s="437">
        <f t="shared" si="85"/>
        <v>0</v>
      </c>
      <c r="M278" s="437">
        <f t="shared" si="85"/>
        <v>0</v>
      </c>
      <c r="N278" s="437">
        <f t="shared" si="85"/>
        <v>0</v>
      </c>
    </row>
    <row r="279" spans="1:14" x14ac:dyDescent="0.25">
      <c r="A279" s="265" t="s">
        <v>166</v>
      </c>
      <c r="B279" s="437">
        <f t="shared" ref="B279:N279" si="86">SUM(B227)</f>
        <v>0</v>
      </c>
      <c r="C279" s="437">
        <f t="shared" si="86"/>
        <v>0</v>
      </c>
      <c r="D279" s="437">
        <f t="shared" si="86"/>
        <v>0</v>
      </c>
      <c r="E279" s="437">
        <f t="shared" si="86"/>
        <v>0</v>
      </c>
      <c r="F279" s="437">
        <f t="shared" si="86"/>
        <v>0</v>
      </c>
      <c r="G279" s="437">
        <f t="shared" si="86"/>
        <v>0</v>
      </c>
      <c r="H279" s="437">
        <f t="shared" si="86"/>
        <v>0</v>
      </c>
      <c r="I279" s="437">
        <f t="shared" si="86"/>
        <v>0</v>
      </c>
      <c r="J279" s="437">
        <f t="shared" si="86"/>
        <v>0</v>
      </c>
      <c r="K279" s="437">
        <f t="shared" si="86"/>
        <v>0</v>
      </c>
      <c r="L279" s="437">
        <f t="shared" si="86"/>
        <v>0</v>
      </c>
      <c r="M279" s="437">
        <f t="shared" si="86"/>
        <v>0</v>
      </c>
      <c r="N279" s="438">
        <f t="shared" si="86"/>
        <v>0</v>
      </c>
    </row>
    <row r="280" spans="1:14" x14ac:dyDescent="0.25">
      <c r="A280" s="265" t="s">
        <v>335</v>
      </c>
      <c r="B280" s="437">
        <f>SUM(B260+B267+B230+B242)</f>
        <v>19011.87</v>
      </c>
      <c r="C280" s="437">
        <f t="shared" ref="C280:G280" si="87">SUM(C260+C267+C230+C242)</f>
        <v>6443.5599999999995</v>
      </c>
      <c r="D280" s="437">
        <f t="shared" si="87"/>
        <v>11.96</v>
      </c>
      <c r="E280" s="437">
        <f t="shared" si="87"/>
        <v>3792.6899999999996</v>
      </c>
      <c r="F280" s="437">
        <f t="shared" si="87"/>
        <v>2413.06</v>
      </c>
      <c r="G280" s="437">
        <f t="shared" si="87"/>
        <v>0</v>
      </c>
      <c r="H280" s="437">
        <f>SUM(H260+H267+H230+H242)</f>
        <v>197.22</v>
      </c>
      <c r="I280" s="437">
        <f t="shared" ref="I280:K280" si="88">SUM(I260+I267+I230+I242)</f>
        <v>0</v>
      </c>
      <c r="J280" s="437">
        <f t="shared" si="88"/>
        <v>2447.1800000000003</v>
      </c>
      <c r="K280" s="437">
        <f t="shared" si="88"/>
        <v>8862.11</v>
      </c>
      <c r="L280" s="437">
        <f>SUM(L260+L267+L230+L242)</f>
        <v>119.03</v>
      </c>
      <c r="M280" s="437">
        <f>SUM(M260+M267+M230+M242)</f>
        <v>0</v>
      </c>
      <c r="N280" s="437">
        <f>SUM(N260+N267+N230+N242)-M280</f>
        <v>34436.57</v>
      </c>
    </row>
    <row r="281" spans="1:14" x14ac:dyDescent="0.25">
      <c r="A281" s="265" t="s">
        <v>336</v>
      </c>
      <c r="B281" s="437"/>
      <c r="C281" s="437"/>
      <c r="D281" s="437"/>
      <c r="E281" s="437"/>
      <c r="F281" s="437"/>
      <c r="G281" s="437"/>
      <c r="H281" s="437"/>
      <c r="I281" s="437"/>
      <c r="J281" s="437"/>
      <c r="K281" s="437"/>
      <c r="L281" s="437"/>
      <c r="M281" s="437"/>
      <c r="N281" s="437"/>
    </row>
    <row r="282" spans="1:14" x14ac:dyDescent="0.25">
      <c r="A282" s="265" t="s">
        <v>163</v>
      </c>
      <c r="B282" s="437">
        <f>SUM(B235+B252)</f>
        <v>0</v>
      </c>
      <c r="C282" s="437">
        <f t="shared" ref="C282:N282" si="89">SUM(C235+C252)</f>
        <v>0</v>
      </c>
      <c r="D282" s="437">
        <f t="shared" si="89"/>
        <v>0</v>
      </c>
      <c r="E282" s="437">
        <f t="shared" si="89"/>
        <v>0</v>
      </c>
      <c r="F282" s="437">
        <f t="shared" si="89"/>
        <v>0</v>
      </c>
      <c r="G282" s="437">
        <f t="shared" si="89"/>
        <v>0</v>
      </c>
      <c r="H282" s="437">
        <f t="shared" si="89"/>
        <v>0</v>
      </c>
      <c r="I282" s="437">
        <f t="shared" si="89"/>
        <v>0</v>
      </c>
      <c r="J282" s="437">
        <f t="shared" si="89"/>
        <v>0</v>
      </c>
      <c r="K282" s="437">
        <f t="shared" si="89"/>
        <v>0</v>
      </c>
      <c r="L282" s="437">
        <f t="shared" si="89"/>
        <v>0</v>
      </c>
      <c r="M282" s="437">
        <f t="shared" si="89"/>
        <v>0</v>
      </c>
      <c r="N282" s="437">
        <f t="shared" si="89"/>
        <v>0</v>
      </c>
    </row>
    <row r="283" spans="1:14" x14ac:dyDescent="0.25">
      <c r="A283" s="399" t="s">
        <v>320</v>
      </c>
      <c r="B283" s="437">
        <f t="shared" ref="B283:N283" si="90">SUM(B231+B247)</f>
        <v>0</v>
      </c>
      <c r="C283" s="437">
        <f t="shared" si="90"/>
        <v>0</v>
      </c>
      <c r="D283" s="437">
        <f t="shared" si="90"/>
        <v>0</v>
      </c>
      <c r="E283" s="437">
        <f t="shared" si="90"/>
        <v>0</v>
      </c>
      <c r="F283" s="437">
        <f t="shared" si="90"/>
        <v>0</v>
      </c>
      <c r="G283" s="437">
        <f t="shared" si="90"/>
        <v>0</v>
      </c>
      <c r="H283" s="437">
        <f t="shared" si="90"/>
        <v>0</v>
      </c>
      <c r="I283" s="437">
        <f t="shared" si="90"/>
        <v>0</v>
      </c>
      <c r="J283" s="437">
        <f t="shared" si="90"/>
        <v>0</v>
      </c>
      <c r="K283" s="437">
        <f t="shared" si="90"/>
        <v>0</v>
      </c>
      <c r="L283" s="437">
        <f t="shared" si="90"/>
        <v>0</v>
      </c>
      <c r="M283" s="437">
        <f t="shared" si="90"/>
        <v>0</v>
      </c>
      <c r="N283" s="437">
        <f t="shared" si="90"/>
        <v>0</v>
      </c>
    </row>
    <row r="284" spans="1:14" x14ac:dyDescent="0.25">
      <c r="A284" s="399" t="s">
        <v>162</v>
      </c>
      <c r="B284" s="437">
        <f>SUM(B234+B246)</f>
        <v>0</v>
      </c>
      <c r="C284" s="437">
        <f t="shared" ref="C284:N284" si="91">SUM(C234+C246)</f>
        <v>0</v>
      </c>
      <c r="D284" s="437">
        <f t="shared" si="91"/>
        <v>0</v>
      </c>
      <c r="E284" s="437">
        <f t="shared" si="91"/>
        <v>0</v>
      </c>
      <c r="F284" s="437">
        <f t="shared" si="91"/>
        <v>0</v>
      </c>
      <c r="G284" s="437">
        <f t="shared" si="91"/>
        <v>0</v>
      </c>
      <c r="H284" s="437">
        <f t="shared" si="91"/>
        <v>0</v>
      </c>
      <c r="I284" s="437">
        <f t="shared" si="91"/>
        <v>0</v>
      </c>
      <c r="J284" s="437">
        <f t="shared" si="91"/>
        <v>0</v>
      </c>
      <c r="K284" s="437">
        <f t="shared" si="91"/>
        <v>0</v>
      </c>
      <c r="L284" s="437">
        <f t="shared" si="91"/>
        <v>0</v>
      </c>
      <c r="M284" s="437">
        <f t="shared" si="91"/>
        <v>0</v>
      </c>
      <c r="N284" s="437">
        <f t="shared" si="91"/>
        <v>0</v>
      </c>
    </row>
    <row r="285" spans="1:14" x14ac:dyDescent="0.25">
      <c r="A285" s="399" t="s">
        <v>323</v>
      </c>
      <c r="B285" s="437">
        <f>SUM(B248)</f>
        <v>0</v>
      </c>
      <c r="C285" s="437">
        <f t="shared" ref="C285:N285" si="92">SUM(C248)</f>
        <v>0</v>
      </c>
      <c r="D285" s="437">
        <f t="shared" si="92"/>
        <v>0</v>
      </c>
      <c r="E285" s="437">
        <f t="shared" si="92"/>
        <v>0</v>
      </c>
      <c r="F285" s="437">
        <f t="shared" si="92"/>
        <v>0</v>
      </c>
      <c r="G285" s="437">
        <f t="shared" si="92"/>
        <v>0</v>
      </c>
      <c r="H285" s="437">
        <f t="shared" si="92"/>
        <v>0</v>
      </c>
      <c r="I285" s="437">
        <f t="shared" si="92"/>
        <v>0</v>
      </c>
      <c r="J285" s="437">
        <f t="shared" si="92"/>
        <v>2700</v>
      </c>
      <c r="K285" s="437">
        <f t="shared" si="92"/>
        <v>2700</v>
      </c>
      <c r="L285" s="437">
        <f t="shared" si="92"/>
        <v>0</v>
      </c>
      <c r="M285" s="437">
        <f t="shared" si="92"/>
        <v>0</v>
      </c>
      <c r="N285" s="437">
        <f t="shared" si="92"/>
        <v>2700</v>
      </c>
    </row>
    <row r="286" spans="1:14" x14ac:dyDescent="0.25">
      <c r="A286" s="399" t="s">
        <v>164</v>
      </c>
      <c r="B286" s="437">
        <f>SUM(B249+B233)</f>
        <v>0</v>
      </c>
      <c r="C286" s="437">
        <f t="shared" ref="C286:N286" si="93">SUM(C249+C233)</f>
        <v>0</v>
      </c>
      <c r="D286" s="437">
        <f t="shared" si="93"/>
        <v>0</v>
      </c>
      <c r="E286" s="437">
        <f t="shared" si="93"/>
        <v>0</v>
      </c>
      <c r="F286" s="437">
        <f t="shared" si="93"/>
        <v>0</v>
      </c>
      <c r="G286" s="437">
        <f t="shared" si="93"/>
        <v>0</v>
      </c>
      <c r="H286" s="437">
        <f t="shared" si="93"/>
        <v>0</v>
      </c>
      <c r="I286" s="437">
        <f t="shared" si="93"/>
        <v>0</v>
      </c>
      <c r="J286" s="437">
        <f t="shared" si="93"/>
        <v>2700</v>
      </c>
      <c r="K286" s="437">
        <f t="shared" si="93"/>
        <v>2700</v>
      </c>
      <c r="L286" s="437">
        <f t="shared" si="93"/>
        <v>0</v>
      </c>
      <c r="M286" s="437">
        <f t="shared" si="93"/>
        <v>0</v>
      </c>
      <c r="N286" s="437">
        <f t="shared" si="93"/>
        <v>2700</v>
      </c>
    </row>
    <row r="287" spans="1:14" x14ac:dyDescent="0.25">
      <c r="A287" s="399" t="s">
        <v>321</v>
      </c>
      <c r="B287" s="437">
        <f>SUM(B232+B251)</f>
        <v>0</v>
      </c>
      <c r="C287" s="437">
        <f t="shared" ref="C287:N287" si="94">SUM(C232+C251)</f>
        <v>0</v>
      </c>
      <c r="D287" s="437">
        <f t="shared" si="94"/>
        <v>0</v>
      </c>
      <c r="E287" s="437">
        <f t="shared" si="94"/>
        <v>0</v>
      </c>
      <c r="F287" s="437">
        <f t="shared" si="94"/>
        <v>821.26</v>
      </c>
      <c r="G287" s="437">
        <f t="shared" si="94"/>
        <v>800</v>
      </c>
      <c r="H287" s="437">
        <f t="shared" si="94"/>
        <v>0</v>
      </c>
      <c r="I287" s="437">
        <f t="shared" si="94"/>
        <v>0</v>
      </c>
      <c r="J287" s="437">
        <f t="shared" si="94"/>
        <v>1400</v>
      </c>
      <c r="K287" s="437">
        <f t="shared" si="94"/>
        <v>3021.26</v>
      </c>
      <c r="L287" s="437">
        <f t="shared" si="94"/>
        <v>0</v>
      </c>
      <c r="M287" s="437">
        <f t="shared" si="94"/>
        <v>0</v>
      </c>
      <c r="N287" s="437">
        <f t="shared" si="94"/>
        <v>3021.26</v>
      </c>
    </row>
    <row r="288" spans="1:14" x14ac:dyDescent="0.25">
      <c r="A288" s="265" t="s">
        <v>337</v>
      </c>
      <c r="B288" s="437">
        <f>SUM(B229,B263,B245,B270)</f>
        <v>0</v>
      </c>
      <c r="C288" s="437">
        <f t="shared" ref="C288:N288" si="95">SUM(C229,C263,C245,C270)</f>
        <v>0</v>
      </c>
      <c r="D288" s="437">
        <f t="shared" si="95"/>
        <v>0</v>
      </c>
      <c r="E288" s="437">
        <f t="shared" si="95"/>
        <v>0</v>
      </c>
      <c r="F288" s="437">
        <f t="shared" si="95"/>
        <v>0</v>
      </c>
      <c r="G288" s="437">
        <f t="shared" si="95"/>
        <v>0</v>
      </c>
      <c r="H288" s="437">
        <f t="shared" si="95"/>
        <v>0</v>
      </c>
      <c r="I288" s="437">
        <f t="shared" si="95"/>
        <v>0</v>
      </c>
      <c r="J288" s="437">
        <f t="shared" si="95"/>
        <v>0</v>
      </c>
      <c r="K288" s="437">
        <f t="shared" si="95"/>
        <v>0</v>
      </c>
      <c r="L288" s="437">
        <f t="shared" si="95"/>
        <v>0</v>
      </c>
      <c r="M288" s="437">
        <f t="shared" si="95"/>
        <v>0</v>
      </c>
      <c r="N288" s="437">
        <f t="shared" si="95"/>
        <v>0</v>
      </c>
    </row>
    <row r="289" spans="1:14" ht="15.75" thickBot="1" x14ac:dyDescent="0.3">
      <c r="A289" s="270" t="s">
        <v>269</v>
      </c>
      <c r="B289" s="411">
        <f t="shared" ref="B289:N289" si="96">SUM(B228,B244,B261,)</f>
        <v>0</v>
      </c>
      <c r="C289" s="411">
        <f t="shared" si="96"/>
        <v>0</v>
      </c>
      <c r="D289" s="411">
        <f t="shared" si="96"/>
        <v>0</v>
      </c>
      <c r="E289" s="411">
        <f t="shared" si="96"/>
        <v>0</v>
      </c>
      <c r="F289" s="411">
        <f t="shared" si="96"/>
        <v>0</v>
      </c>
      <c r="G289" s="411">
        <f t="shared" si="96"/>
        <v>0</v>
      </c>
      <c r="H289" s="411">
        <f t="shared" si="96"/>
        <v>0</v>
      </c>
      <c r="I289" s="411">
        <f t="shared" si="96"/>
        <v>0</v>
      </c>
      <c r="J289" s="411">
        <f t="shared" si="96"/>
        <v>346.78</v>
      </c>
      <c r="K289" s="411">
        <f t="shared" si="96"/>
        <v>346.78</v>
      </c>
      <c r="L289" s="411">
        <f t="shared" si="96"/>
        <v>0</v>
      </c>
      <c r="M289" s="411">
        <f t="shared" si="96"/>
        <v>0</v>
      </c>
      <c r="N289" s="411">
        <f t="shared" si="96"/>
        <v>346.78</v>
      </c>
    </row>
    <row r="290" spans="1:14" ht="15.75" thickBot="1" x14ac:dyDescent="0.3">
      <c r="A290" s="254"/>
      <c r="B290" s="439"/>
      <c r="C290" s="440"/>
      <c r="D290" s="441"/>
      <c r="E290" s="257"/>
      <c r="F290" s="257"/>
      <c r="G290" s="257"/>
      <c r="H290" s="257"/>
      <c r="I290" s="257"/>
      <c r="J290" s="257"/>
      <c r="K290" s="257"/>
      <c r="L290" s="257"/>
      <c r="M290" s="257"/>
      <c r="N290" s="442">
        <f>SUM(N276:N289)</f>
        <v>216945.92000000001</v>
      </c>
    </row>
    <row r="291" spans="1:14" ht="15.75" thickBot="1" x14ac:dyDescent="0.3">
      <c r="A291" s="198"/>
      <c r="B291" s="443" t="s">
        <v>338</v>
      </c>
      <c r="C291" s="444" t="s">
        <v>339</v>
      </c>
      <c r="D291" s="445" t="s">
        <v>340</v>
      </c>
      <c r="E291" s="446" t="s">
        <v>235</v>
      </c>
    </row>
    <row r="292" spans="1:14" x14ac:dyDescent="0.25">
      <c r="A292" s="447" t="s">
        <v>334</v>
      </c>
      <c r="B292" s="448">
        <v>218870</v>
      </c>
      <c r="C292" s="449">
        <f>SUM(N276)</f>
        <v>155261.31</v>
      </c>
      <c r="D292" s="450">
        <f t="shared" ref="D292:D295" si="97">SUM(B292-C292)</f>
        <v>63608.69</v>
      </c>
      <c r="E292" s="451">
        <f>SUM(N255)</f>
        <v>437741</v>
      </c>
      <c r="F292" s="452"/>
      <c r="G292" s="452"/>
      <c r="H292" s="452"/>
      <c r="I292" s="452"/>
      <c r="J292" s="452"/>
      <c r="K292" s="452"/>
      <c r="L292" s="452"/>
      <c r="M292" s="452"/>
      <c r="N292" s="452"/>
    </row>
    <row r="293" spans="1:14" x14ac:dyDescent="0.25">
      <c r="A293" s="453" t="s">
        <v>341</v>
      </c>
      <c r="B293" s="454"/>
      <c r="C293" s="431">
        <f>SUM(N283)</f>
        <v>0</v>
      </c>
      <c r="D293" s="455">
        <f t="shared" si="97"/>
        <v>0</v>
      </c>
      <c r="E293" s="225"/>
      <c r="F293" s="452"/>
      <c r="G293" s="452"/>
      <c r="I293" s="661" t="s">
        <v>385</v>
      </c>
      <c r="J293" s="661"/>
    </row>
    <row r="294" spans="1:14" x14ac:dyDescent="0.25">
      <c r="A294" s="456" t="s">
        <v>335</v>
      </c>
      <c r="B294" s="457">
        <v>44650.04</v>
      </c>
      <c r="C294" s="458">
        <f>SUM(N280)</f>
        <v>34436.57</v>
      </c>
      <c r="D294" s="455">
        <f t="shared" si="97"/>
        <v>10213.470000000001</v>
      </c>
      <c r="E294" s="459">
        <f>SUM(N273-M273-N258)</f>
        <v>85300</v>
      </c>
      <c r="F294" s="452"/>
      <c r="G294" s="452"/>
      <c r="I294" s="515" t="s">
        <v>368</v>
      </c>
      <c r="J294" s="73" t="s">
        <v>311</v>
      </c>
      <c r="K294" s="414"/>
      <c r="L294" s="516" t="s">
        <v>369</v>
      </c>
      <c r="M294" s="516" t="s">
        <v>370</v>
      </c>
      <c r="N294" s="254"/>
    </row>
    <row r="295" spans="1:14" x14ac:dyDescent="0.25">
      <c r="A295" s="456" t="s">
        <v>342</v>
      </c>
      <c r="B295" s="457"/>
      <c r="C295" s="460">
        <f>SUM(N281)</f>
        <v>0</v>
      </c>
      <c r="D295" s="455">
        <f t="shared" si="97"/>
        <v>0</v>
      </c>
      <c r="E295" s="459">
        <f>SUM(N258)</f>
        <v>4000</v>
      </c>
      <c r="F295" s="462">
        <f>SUM(E294:E295)</f>
        <v>89300</v>
      </c>
      <c r="G295" s="462"/>
      <c r="H295" t="s">
        <v>235</v>
      </c>
      <c r="I295" s="466">
        <f>SUM(B273+C273)</f>
        <v>60560</v>
      </c>
      <c r="J295" s="466">
        <f>SUM(K273+L273)</f>
        <v>28740</v>
      </c>
      <c r="K295" s="517">
        <f>SUM(I295:J295)</f>
        <v>89300</v>
      </c>
      <c r="L295" s="518">
        <f>SUM(I295/12)</f>
        <v>5046.666666666667</v>
      </c>
      <c r="M295" s="518">
        <f>SUM(J295/12)</f>
        <v>2395</v>
      </c>
      <c r="N295" s="254"/>
    </row>
    <row r="296" spans="1:14" x14ac:dyDescent="0.25">
      <c r="A296" s="456" t="s">
        <v>343</v>
      </c>
      <c r="B296" s="457"/>
      <c r="C296" s="460"/>
      <c r="D296" s="455"/>
      <c r="E296" s="461">
        <v>7917</v>
      </c>
      <c r="F296" s="463">
        <f>SUM(F295-E314-E315-E317-E318)</f>
        <v>78275</v>
      </c>
      <c r="G296" s="463"/>
      <c r="H296" t="s">
        <v>371</v>
      </c>
      <c r="I296" s="466">
        <f>SUM(B280+C280)</f>
        <v>25455.43</v>
      </c>
      <c r="J296" s="466">
        <f>SUM(K280+L280)</f>
        <v>8981.1400000000012</v>
      </c>
      <c r="K296" s="519">
        <f>SUM(I296:J296)</f>
        <v>34436.57</v>
      </c>
      <c r="L296" s="518">
        <f>SUM(I296/5)</f>
        <v>5091.0860000000002</v>
      </c>
      <c r="M296" s="518">
        <f>SUM(J296/6)</f>
        <v>1496.8566666666668</v>
      </c>
      <c r="N296" s="520"/>
    </row>
    <row r="297" spans="1:14" x14ac:dyDescent="0.25">
      <c r="A297" s="456" t="s">
        <v>337</v>
      </c>
      <c r="B297" s="464"/>
      <c r="C297" s="397">
        <f>SUM(N288)</f>
        <v>0</v>
      </c>
      <c r="D297" s="455">
        <f t="shared" ref="D297:D302" si="98">SUM(B297-C297)</f>
        <v>0</v>
      </c>
      <c r="E297" s="219">
        <v>25</v>
      </c>
      <c r="F297" s="535">
        <f>SUM(F296/12*8)</f>
        <v>52183.333333333336</v>
      </c>
      <c r="G297" s="465"/>
      <c r="H297" s="201" t="s">
        <v>372</v>
      </c>
      <c r="I297" s="466">
        <f>SUM(I296+I300)/6*12</f>
        <v>65624.040000000008</v>
      </c>
      <c r="J297" s="466">
        <f>SUM(J296/6*12)</f>
        <v>17962.280000000002</v>
      </c>
      <c r="K297" s="439">
        <f>SUM(I297:J297)</f>
        <v>83586.320000000007</v>
      </c>
      <c r="L297" s="518">
        <v>3491.93</v>
      </c>
      <c r="M297" s="521" t="s">
        <v>373</v>
      </c>
    </row>
    <row r="298" spans="1:14" x14ac:dyDescent="0.25">
      <c r="A298" s="456" t="s">
        <v>315</v>
      </c>
      <c r="B298" s="457">
        <v>29568</v>
      </c>
      <c r="C298" s="397">
        <f>SUM(N277)</f>
        <v>18480</v>
      </c>
      <c r="D298" s="455">
        <f t="shared" si="98"/>
        <v>11088</v>
      </c>
      <c r="E298" s="219">
        <v>29568</v>
      </c>
      <c r="F298" s="231">
        <v>52091.7</v>
      </c>
      <c r="G298" s="231"/>
      <c r="H298" s="534" t="s">
        <v>394</v>
      </c>
      <c r="I298" s="529">
        <f>SUM(I295-I297)</f>
        <v>-5064.0400000000081</v>
      </c>
      <c r="J298" s="529">
        <f>SUM(J295-J297)</f>
        <v>10777.719999999998</v>
      </c>
      <c r="K298" s="529">
        <f>SUM(K295-K297)</f>
        <v>5713.679999999993</v>
      </c>
      <c r="L298" s="518">
        <v>4171.95</v>
      </c>
      <c r="M298" s="521" t="s">
        <v>374</v>
      </c>
    </row>
    <row r="299" spans="1:14" x14ac:dyDescent="0.25">
      <c r="A299" s="456" t="s">
        <v>316</v>
      </c>
      <c r="B299" s="457"/>
      <c r="C299" s="397">
        <f>SUM(N278)</f>
        <v>0</v>
      </c>
      <c r="D299" s="455">
        <f t="shared" si="98"/>
        <v>0</v>
      </c>
      <c r="E299" s="219"/>
      <c r="F299" s="231">
        <f>SUM(F297-F298)</f>
        <v>91.633333333338669</v>
      </c>
      <c r="G299" s="231"/>
      <c r="H299" s="254"/>
      <c r="I299" s="520"/>
      <c r="J299" s="520"/>
      <c r="K299" s="466"/>
      <c r="L299" s="518">
        <v>4171.95</v>
      </c>
      <c r="M299" s="521" t="s">
        <v>375</v>
      </c>
    </row>
    <row r="300" spans="1:14" x14ac:dyDescent="0.25">
      <c r="A300" s="456" t="s">
        <v>269</v>
      </c>
      <c r="B300" s="457">
        <v>2764</v>
      </c>
      <c r="C300" s="397">
        <f>SUM(N289)</f>
        <v>346.78</v>
      </c>
      <c r="D300" s="455">
        <f t="shared" si="98"/>
        <v>2417.2200000000003</v>
      </c>
      <c r="E300" s="219">
        <v>4608</v>
      </c>
      <c r="F300" s="466"/>
      <c r="G300" s="466"/>
      <c r="H300" s="193" t="s">
        <v>387</v>
      </c>
      <c r="I300" s="487">
        <v>7356.5900000000011</v>
      </c>
      <c r="J300" s="522" t="s">
        <v>376</v>
      </c>
      <c r="L300" s="466">
        <v>4171.95</v>
      </c>
      <c r="M300" s="521" t="s">
        <v>377</v>
      </c>
    </row>
    <row r="301" spans="1:14" x14ac:dyDescent="0.25">
      <c r="A301" s="456" t="s">
        <v>344</v>
      </c>
      <c r="B301" s="457">
        <v>2969</v>
      </c>
      <c r="C301" s="467">
        <f>SUM(N282)</f>
        <v>0</v>
      </c>
      <c r="D301" s="455">
        <f t="shared" si="98"/>
        <v>2969</v>
      </c>
      <c r="E301" s="219">
        <v>2969</v>
      </c>
      <c r="G301" s="231">
        <f>SUM(E301-B301)</f>
        <v>0</v>
      </c>
      <c r="H301" s="193" t="s">
        <v>388</v>
      </c>
      <c r="I301" s="523">
        <v>32812.020000000004</v>
      </c>
      <c r="J301" s="524">
        <f>SUM(I301/6)</f>
        <v>5468.670000000001</v>
      </c>
      <c r="L301" s="466">
        <v>4513.29</v>
      </c>
      <c r="M301" s="521" t="s">
        <v>378</v>
      </c>
    </row>
    <row r="302" spans="1:14" x14ac:dyDescent="0.25">
      <c r="A302" s="456" t="s">
        <v>321</v>
      </c>
      <c r="B302" s="464">
        <v>3351.26</v>
      </c>
      <c r="C302" s="467">
        <f>SUM(N287)</f>
        <v>3021.26</v>
      </c>
      <c r="D302" s="455">
        <f t="shared" si="98"/>
        <v>330</v>
      </c>
      <c r="E302" s="217">
        <v>2602</v>
      </c>
      <c r="F302" s="231"/>
      <c r="G302" s="231"/>
      <c r="H302" s="193"/>
      <c r="I302" s="523"/>
      <c r="J302" s="524"/>
      <c r="L302" s="466">
        <v>4343.1000000000004</v>
      </c>
      <c r="M302" s="521" t="s">
        <v>379</v>
      </c>
    </row>
    <row r="303" spans="1:14" x14ac:dyDescent="0.25">
      <c r="A303" s="468" t="s">
        <v>162</v>
      </c>
      <c r="B303" s="457"/>
      <c r="C303" s="467">
        <f>SUM(N284)</f>
        <v>0</v>
      </c>
      <c r="D303" s="455">
        <f t="shared" ref="D303:D306" si="99">SUM(B303-C303)</f>
        <v>0</v>
      </c>
      <c r="E303" s="217"/>
      <c r="H303" s="193"/>
      <c r="I303" s="523"/>
      <c r="J303" s="524"/>
      <c r="L303" s="466">
        <v>4342.1899999999996</v>
      </c>
      <c r="M303" s="521" t="s">
        <v>384</v>
      </c>
    </row>
    <row r="304" spans="1:14" x14ac:dyDescent="0.25">
      <c r="A304" s="456" t="s">
        <v>345</v>
      </c>
      <c r="B304" s="457"/>
      <c r="C304" s="397"/>
      <c r="D304" s="455">
        <f t="shared" si="99"/>
        <v>0</v>
      </c>
      <c r="E304" s="219"/>
      <c r="H304" s="193"/>
      <c r="I304" s="523"/>
      <c r="J304" s="524"/>
      <c r="L304" s="466">
        <v>5017.130615</v>
      </c>
      <c r="M304" s="521" t="s">
        <v>383</v>
      </c>
    </row>
    <row r="305" spans="1:14" x14ac:dyDescent="0.25">
      <c r="A305" s="456" t="s">
        <v>323</v>
      </c>
      <c r="B305" s="457">
        <v>2700</v>
      </c>
      <c r="C305" s="397">
        <f>SUM(N285)</f>
        <v>2700</v>
      </c>
      <c r="D305" s="455">
        <f t="shared" si="99"/>
        <v>0</v>
      </c>
      <c r="E305" s="219">
        <v>2700</v>
      </c>
      <c r="F305" s="231"/>
      <c r="G305" s="231"/>
      <c r="H305" s="193"/>
      <c r="I305" s="523"/>
      <c r="J305" s="524"/>
      <c r="L305" s="466"/>
      <c r="M305" s="521"/>
    </row>
    <row r="306" spans="1:14" ht="15.75" thickBot="1" x14ac:dyDescent="0.3">
      <c r="A306" s="456" t="s">
        <v>164</v>
      </c>
      <c r="B306" s="457">
        <v>2700</v>
      </c>
      <c r="C306" s="397">
        <f>SUM(N286)</f>
        <v>2700</v>
      </c>
      <c r="D306" s="455">
        <f t="shared" si="99"/>
        <v>0</v>
      </c>
      <c r="E306" s="469">
        <v>3200</v>
      </c>
      <c r="H306" s="193"/>
      <c r="I306" s="523"/>
      <c r="J306" s="524"/>
      <c r="L306" s="466"/>
      <c r="M306" s="521"/>
    </row>
    <row r="307" spans="1:14" ht="15.75" thickBot="1" x14ac:dyDescent="0.3">
      <c r="A307" s="470" t="s">
        <v>346</v>
      </c>
      <c r="B307" s="443">
        <f>SUM(B292:B306)</f>
        <v>307572.3</v>
      </c>
      <c r="C307" s="471">
        <f>SUM(C292:C306)</f>
        <v>216945.92000000001</v>
      </c>
      <c r="D307" s="472">
        <f>SUM(B307-C307)</f>
        <v>90626.379999999976</v>
      </c>
      <c r="E307" s="473">
        <f>SUM(E292:E306)</f>
        <v>580630</v>
      </c>
      <c r="F307" s="231"/>
      <c r="G307" s="231"/>
      <c r="I307" s="661" t="s">
        <v>386</v>
      </c>
      <c r="J307" s="661"/>
      <c r="L307" s="466"/>
    </row>
    <row r="308" spans="1:14" x14ac:dyDescent="0.25">
      <c r="A308" s="474" t="s">
        <v>347</v>
      </c>
      <c r="B308" s="475"/>
      <c r="C308" s="476"/>
      <c r="D308" s="477">
        <f>SUM(B308-C308)</f>
        <v>0</v>
      </c>
      <c r="E308" s="213"/>
      <c r="F308" s="231"/>
      <c r="G308" s="231"/>
      <c r="I308" s="515" t="s">
        <v>368</v>
      </c>
      <c r="J308" s="73" t="s">
        <v>311</v>
      </c>
      <c r="K308" s="414"/>
      <c r="L308" s="516" t="s">
        <v>369</v>
      </c>
      <c r="M308" s="516" t="s">
        <v>370</v>
      </c>
      <c r="N308" s="254"/>
    </row>
    <row r="309" spans="1:14" ht="15.75" thickBot="1" x14ac:dyDescent="0.3">
      <c r="A309" s="478" t="s">
        <v>348</v>
      </c>
      <c r="B309" s="479"/>
      <c r="C309" s="480"/>
      <c r="D309" s="481">
        <f>SUM(B309-C309)</f>
        <v>0</v>
      </c>
      <c r="E309" s="482"/>
      <c r="H309" t="s">
        <v>235</v>
      </c>
      <c r="I309" s="466">
        <f>SUM(B255+C255)</f>
        <v>349013</v>
      </c>
      <c r="J309" s="466">
        <f>SUM(K255+L255)</f>
        <v>88728</v>
      </c>
      <c r="K309" s="525">
        <f>SUM(I309:J309)</f>
        <v>437741</v>
      </c>
      <c r="L309" s="466">
        <f>SUM(I309/12)</f>
        <v>29084.416666666668</v>
      </c>
      <c r="M309" s="466">
        <f>SUM(J309/12)</f>
        <v>7394</v>
      </c>
      <c r="N309" s="254"/>
    </row>
    <row r="310" spans="1:14" ht="15.75" thickBot="1" x14ac:dyDescent="0.3">
      <c r="A310" s="483" t="s">
        <v>349</v>
      </c>
      <c r="B310" s="484">
        <f>SUM(B307:B309)</f>
        <v>307572.3</v>
      </c>
      <c r="C310" s="485">
        <f>SUM(C307:C309)</f>
        <v>216945.92000000001</v>
      </c>
      <c r="D310" s="485">
        <f>SUM(D307:D309)</f>
        <v>90626.379999999976</v>
      </c>
      <c r="E310" s="223">
        <f>SUM(E307:E309)</f>
        <v>580630</v>
      </c>
      <c r="H310" t="s">
        <v>371</v>
      </c>
      <c r="I310" s="466">
        <f>SUM(B276:C276)</f>
        <v>127406.34</v>
      </c>
      <c r="J310" s="466">
        <f>SUM(K276:L276)</f>
        <v>27854.970000000005</v>
      </c>
      <c r="K310" s="526">
        <f>SUM(I310:J310)</f>
        <v>155261.31</v>
      </c>
      <c r="L310" s="518">
        <f>SUM(I310/5)</f>
        <v>25481.268</v>
      </c>
      <c r="M310" s="518">
        <f>SUM(J310/6)</f>
        <v>4642.4950000000008</v>
      </c>
      <c r="N310" s="520"/>
    </row>
    <row r="311" spans="1:14" x14ac:dyDescent="0.25">
      <c r="A311" s="192"/>
      <c r="B311" s="486">
        <f>SUM(B293+B297+B302)</f>
        <v>3351.26</v>
      </c>
      <c r="C311" s="257"/>
      <c r="D311" s="487"/>
      <c r="E311" s="487"/>
      <c r="H311" s="201" t="s">
        <v>372</v>
      </c>
      <c r="I311" s="466">
        <f>SUM(I310+I314)/6*12</f>
        <v>353352.64</v>
      </c>
      <c r="J311" s="466">
        <f>SUM(J310/6*12)</f>
        <v>55709.94000000001</v>
      </c>
      <c r="K311" s="439">
        <f>SUM(I311:J311)</f>
        <v>409062.58</v>
      </c>
      <c r="L311" s="518">
        <v>20995.18</v>
      </c>
      <c r="M311" s="521" t="s">
        <v>373</v>
      </c>
    </row>
    <row r="312" spans="1:14" x14ac:dyDescent="0.25">
      <c r="B312" s="231"/>
      <c r="C312" s="488"/>
      <c r="D312" s="60"/>
      <c r="H312" s="534" t="s">
        <v>394</v>
      </c>
      <c r="I312" s="529">
        <f>SUM(I309-I311)</f>
        <v>-4339.640000000014</v>
      </c>
      <c r="J312" s="529">
        <f>SUM(J309-J311)</f>
        <v>33018.05999999999</v>
      </c>
      <c r="K312" s="529">
        <f>SUM(K309-K311)</f>
        <v>28678.419999999984</v>
      </c>
      <c r="L312" s="518">
        <v>21356.85</v>
      </c>
      <c r="M312" s="521" t="s">
        <v>374</v>
      </c>
    </row>
    <row r="313" spans="1:14" ht="15.75" thickBot="1" x14ac:dyDescent="0.3">
      <c r="A313" s="198" t="s">
        <v>145</v>
      </c>
      <c r="C313" s="231"/>
      <c r="I313" s="520"/>
      <c r="J313" s="520"/>
      <c r="K313" s="466"/>
      <c r="L313" s="466">
        <v>22070.73</v>
      </c>
      <c r="M313" s="521" t="s">
        <v>375</v>
      </c>
    </row>
    <row r="314" spans="1:14" x14ac:dyDescent="0.25">
      <c r="A314" s="211" t="s">
        <v>350</v>
      </c>
      <c r="B314" s="489">
        <v>968.5</v>
      </c>
      <c r="C314" s="490"/>
      <c r="D314" s="491"/>
      <c r="E314" s="477">
        <v>2000</v>
      </c>
      <c r="F314" s="231"/>
      <c r="G314" s="231"/>
      <c r="H314" s="193" t="s">
        <v>387</v>
      </c>
      <c r="I314" s="527">
        <v>49269.98</v>
      </c>
      <c r="J314" s="522" t="s">
        <v>376</v>
      </c>
      <c r="L314" s="466">
        <v>21895.78</v>
      </c>
      <c r="M314" s="521" t="s">
        <v>377</v>
      </c>
    </row>
    <row r="315" spans="1:14" x14ac:dyDescent="0.25">
      <c r="A315" s="215" t="s">
        <v>351</v>
      </c>
      <c r="B315" s="492">
        <v>24.33</v>
      </c>
      <c r="C315" s="397"/>
      <c r="D315" s="493"/>
      <c r="E315" s="494">
        <v>25</v>
      </c>
      <c r="F315" s="231"/>
      <c r="G315" s="231"/>
      <c r="H315" s="193" t="s">
        <v>388</v>
      </c>
      <c r="I315" s="523">
        <v>176676.32</v>
      </c>
      <c r="J315" s="524">
        <f>SUM(I315/6)</f>
        <v>29446.053333333333</v>
      </c>
      <c r="L315" s="466">
        <v>23516.48</v>
      </c>
      <c r="M315" s="521" t="s">
        <v>378</v>
      </c>
    </row>
    <row r="316" spans="1:14" x14ac:dyDescent="0.25">
      <c r="A316" s="215" t="s">
        <v>321</v>
      </c>
      <c r="B316" s="495">
        <v>3351.26</v>
      </c>
      <c r="C316" s="397"/>
      <c r="D316" s="493"/>
      <c r="E316" s="494">
        <v>2602</v>
      </c>
      <c r="F316" s="231"/>
      <c r="G316" s="231"/>
      <c r="H316" s="231"/>
      <c r="I316" s="231"/>
      <c r="J316" s="231"/>
      <c r="K316" s="231"/>
      <c r="L316" s="528">
        <v>22787.26</v>
      </c>
      <c r="M316" s="521" t="s">
        <v>379</v>
      </c>
    </row>
    <row r="317" spans="1:14" x14ac:dyDescent="0.25">
      <c r="A317" s="215" t="s">
        <v>352</v>
      </c>
      <c r="B317" s="492">
        <v>1500</v>
      </c>
      <c r="C317" s="467"/>
      <c r="D317" s="493"/>
      <c r="E317" s="494">
        <v>3000</v>
      </c>
      <c r="F317" s="231"/>
      <c r="G317" s="231"/>
      <c r="H317" s="231"/>
      <c r="I317" s="231"/>
      <c r="J317" s="231"/>
      <c r="K317" s="231"/>
      <c r="L317" s="528">
        <v>23000.07</v>
      </c>
      <c r="M317" s="521" t="s">
        <v>384</v>
      </c>
      <c r="N317" s="231"/>
    </row>
    <row r="318" spans="1:14" x14ac:dyDescent="0.25">
      <c r="A318" s="215" t="s">
        <v>353</v>
      </c>
      <c r="B318" s="492">
        <v>3900.6</v>
      </c>
      <c r="C318" s="467"/>
      <c r="D318" s="493"/>
      <c r="E318" s="494">
        <v>6000</v>
      </c>
      <c r="F318" s="231"/>
      <c r="G318" s="231"/>
      <c r="H318" s="231"/>
      <c r="I318" s="231"/>
      <c r="J318" s="231"/>
      <c r="K318" s="231"/>
      <c r="L318" s="528">
        <v>25710.417594999995</v>
      </c>
      <c r="M318" s="521" t="s">
        <v>383</v>
      </c>
      <c r="N318" s="231"/>
    </row>
    <row r="319" spans="1:14" x14ac:dyDescent="0.25">
      <c r="A319" s="216" t="s">
        <v>354</v>
      </c>
      <c r="B319" s="496"/>
      <c r="C319" s="497"/>
      <c r="D319" s="397"/>
      <c r="E319" s="498"/>
      <c r="F319" s="231"/>
      <c r="G319" s="231"/>
      <c r="H319" s="231"/>
      <c r="I319" s="231"/>
      <c r="J319" s="231"/>
      <c r="K319" s="231"/>
      <c r="L319" s="231"/>
      <c r="M319" s="231"/>
      <c r="N319" s="231"/>
    </row>
    <row r="320" spans="1:14" x14ac:dyDescent="0.25">
      <c r="A320" s="216" t="s">
        <v>343</v>
      </c>
      <c r="B320" s="496"/>
      <c r="C320" s="497"/>
      <c r="D320" s="397"/>
      <c r="E320" s="498"/>
      <c r="L320" s="231"/>
      <c r="M320" s="231"/>
      <c r="N320" s="231"/>
    </row>
    <row r="321" spans="1:14" ht="15.75" thickBot="1" x14ac:dyDescent="0.3">
      <c r="A321" s="499" t="s">
        <v>167</v>
      </c>
      <c r="B321" s="500"/>
      <c r="C321" s="501" t="s">
        <v>355</v>
      </c>
      <c r="D321" s="502" t="s">
        <v>356</v>
      </c>
      <c r="E321" s="498"/>
      <c r="F321" s="231"/>
      <c r="G321" s="231"/>
      <c r="H321" s="231"/>
      <c r="I321" s="231"/>
      <c r="J321" s="231"/>
      <c r="K321" s="231"/>
    </row>
    <row r="322" spans="1:14" ht="15.75" thickBot="1" x14ac:dyDescent="0.3">
      <c r="A322" s="503" t="s">
        <v>357</v>
      </c>
      <c r="B322" s="504">
        <f>SUM(B314:B321)</f>
        <v>9744.69</v>
      </c>
      <c r="C322" s="505">
        <v>404.33</v>
      </c>
      <c r="D322" s="506">
        <f>SUM(B322-C322)</f>
        <v>9340.36</v>
      </c>
      <c r="E322" s="222">
        <f>SUM(E314:E321)</f>
        <v>13627</v>
      </c>
      <c r="L322" s="231"/>
      <c r="M322" s="231"/>
      <c r="N322" s="231"/>
    </row>
    <row r="323" spans="1:14" x14ac:dyDescent="0.25">
      <c r="B323" s="231"/>
      <c r="C323" s="231"/>
      <c r="D323" t="s">
        <v>358</v>
      </c>
      <c r="F323" s="231"/>
      <c r="G323" s="231"/>
      <c r="H323" s="231"/>
      <c r="I323" s="231"/>
      <c r="J323" s="231"/>
      <c r="K323" s="231"/>
    </row>
    <row r="324" spans="1:14" ht="15.75" thickBot="1" x14ac:dyDescent="0.3">
      <c r="C324" s="231"/>
      <c r="E324" s="231"/>
      <c r="L324" s="231"/>
      <c r="M324" s="231"/>
      <c r="N324" s="231"/>
    </row>
    <row r="325" spans="1:14" x14ac:dyDescent="0.25">
      <c r="B325" s="507" t="s">
        <v>359</v>
      </c>
      <c r="C325" s="508" t="s">
        <v>360</v>
      </c>
      <c r="D325" s="509" t="s">
        <v>361</v>
      </c>
    </row>
    <row r="326" spans="1:14" ht="15.75" thickBot="1" x14ac:dyDescent="0.3">
      <c r="B326" s="510">
        <f>SUM(B310)</f>
        <v>307572.3</v>
      </c>
      <c r="C326" s="411">
        <f>SUM(C310)</f>
        <v>216945.92000000001</v>
      </c>
      <c r="D326" s="511">
        <f>SUM(B326-C326)</f>
        <v>90626.379999999976</v>
      </c>
    </row>
    <row r="328" spans="1:14" x14ac:dyDescent="0.25">
      <c r="D328" s="231">
        <f>SUM(B326-C326)</f>
        <v>90626.379999999976</v>
      </c>
    </row>
  </sheetData>
  <mergeCells count="6">
    <mergeCell ref="I307:J307"/>
    <mergeCell ref="I75:J75"/>
    <mergeCell ref="I89:J89"/>
    <mergeCell ref="I183:J183"/>
    <mergeCell ref="I197:J197"/>
    <mergeCell ref="I293:J293"/>
  </mergeCells>
  <pageMargins left="0.7" right="0.7" top="0.75" bottom="0.75" header="0.3" footer="0.3"/>
  <pageSetup paperSize="9" scale="59" orientation="landscape" r:id="rId1"/>
  <rowBreaks count="1" manualBreakCount="1">
    <brk id="162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11"/>
  <sheetViews>
    <sheetView tabSelected="1" view="pageBreakPreview" topLeftCell="A75" zoomScaleNormal="100" zoomScaleSheetLayoutView="100" workbookViewId="0">
      <selection activeCell="C90" sqref="C90"/>
    </sheetView>
  </sheetViews>
  <sheetFormatPr defaultRowHeight="15" x14ac:dyDescent="0.25"/>
  <cols>
    <col min="1" max="1" width="15" customWidth="1"/>
    <col min="2" max="3" width="15.7109375" customWidth="1"/>
    <col min="4" max="4" width="18.85546875" customWidth="1"/>
    <col min="5" max="5" width="20.7109375" customWidth="1"/>
    <col min="6" max="6" width="18.140625" customWidth="1"/>
    <col min="7" max="7" width="18" customWidth="1"/>
    <col min="8" max="14" width="15.7109375" customWidth="1"/>
  </cols>
  <sheetData>
    <row r="1" spans="1:14" x14ac:dyDescent="0.25">
      <c r="A1" s="384" t="s">
        <v>207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spans="1:14" ht="15.75" thickBot="1" x14ac:dyDescent="0.3">
      <c r="A2" s="386" t="s">
        <v>154</v>
      </c>
      <c r="B2" s="387">
        <v>43708</v>
      </c>
      <c r="G2" s="198"/>
      <c r="H2" s="300"/>
    </row>
    <row r="3" spans="1:14" x14ac:dyDescent="0.25">
      <c r="A3" s="260" t="s">
        <v>302</v>
      </c>
      <c r="B3" s="388">
        <v>610</v>
      </c>
      <c r="C3" s="388">
        <v>620</v>
      </c>
      <c r="D3" s="388">
        <v>631</v>
      </c>
      <c r="E3" s="388">
        <v>632</v>
      </c>
      <c r="F3" s="388">
        <v>633</v>
      </c>
      <c r="G3" s="388">
        <v>634</v>
      </c>
      <c r="H3" s="388">
        <v>635</v>
      </c>
      <c r="I3" s="388">
        <v>636</v>
      </c>
      <c r="J3" s="388">
        <v>637</v>
      </c>
      <c r="K3" s="388">
        <v>630</v>
      </c>
      <c r="L3" s="388">
        <v>640</v>
      </c>
      <c r="M3" s="388">
        <v>700</v>
      </c>
      <c r="N3" s="389" t="s">
        <v>233</v>
      </c>
    </row>
    <row r="4" spans="1:14" ht="15.75" thickBot="1" x14ac:dyDescent="0.3">
      <c r="A4" s="270" t="s">
        <v>303</v>
      </c>
      <c r="B4" s="390" t="s">
        <v>304</v>
      </c>
      <c r="C4" s="390" t="s">
        <v>242</v>
      </c>
      <c r="D4" s="390" t="s">
        <v>305</v>
      </c>
      <c r="E4" s="390" t="s">
        <v>306</v>
      </c>
      <c r="F4" s="390" t="s">
        <v>307</v>
      </c>
      <c r="G4" s="390" t="s">
        <v>163</v>
      </c>
      <c r="H4" s="390" t="s">
        <v>308</v>
      </c>
      <c r="I4" s="390" t="s">
        <v>309</v>
      </c>
      <c r="J4" s="390" t="s">
        <v>310</v>
      </c>
      <c r="K4" s="390" t="s">
        <v>311</v>
      </c>
      <c r="L4" s="390" t="s">
        <v>312</v>
      </c>
      <c r="M4" s="390" t="s">
        <v>313</v>
      </c>
      <c r="N4" s="391"/>
    </row>
    <row r="5" spans="1:14" x14ac:dyDescent="0.25">
      <c r="A5" s="392" t="s">
        <v>212</v>
      </c>
      <c r="B5" s="393">
        <v>59412</v>
      </c>
      <c r="C5" s="393">
        <v>20662</v>
      </c>
      <c r="D5" s="393">
        <v>78</v>
      </c>
      <c r="E5" s="393">
        <v>3479</v>
      </c>
      <c r="F5" s="393">
        <v>9912</v>
      </c>
      <c r="G5" s="393">
        <v>162</v>
      </c>
      <c r="H5" s="393">
        <v>6528</v>
      </c>
      <c r="I5" s="394">
        <v>0</v>
      </c>
      <c r="J5" s="393">
        <v>4857</v>
      </c>
      <c r="K5" s="393">
        <f t="shared" ref="K5:K10" si="0">SUM(D5:J5)</f>
        <v>25016</v>
      </c>
      <c r="L5" s="394">
        <v>0</v>
      </c>
      <c r="M5" s="395"/>
      <c r="N5" s="396">
        <f t="shared" ref="N5:N17" si="1">SUM(B5,C5,K5,L5,M5,)</f>
        <v>105090</v>
      </c>
    </row>
    <row r="6" spans="1:14" x14ac:dyDescent="0.25">
      <c r="A6" s="265" t="s">
        <v>314</v>
      </c>
      <c r="B6" s="397">
        <v>59411.87</v>
      </c>
      <c r="C6" s="397">
        <v>20662</v>
      </c>
      <c r="D6" s="397">
        <v>78.069999999999993</v>
      </c>
      <c r="E6" s="397">
        <v>3478.99</v>
      </c>
      <c r="F6" s="397">
        <v>9911.74</v>
      </c>
      <c r="G6" s="397">
        <v>162</v>
      </c>
      <c r="H6" s="397">
        <v>6527.64</v>
      </c>
      <c r="I6" s="397"/>
      <c r="J6" s="397">
        <v>4856.8500000000004</v>
      </c>
      <c r="K6" s="397">
        <f t="shared" si="0"/>
        <v>25015.29</v>
      </c>
      <c r="L6" s="397"/>
      <c r="M6" s="397"/>
      <c r="N6" s="398">
        <f t="shared" si="1"/>
        <v>105089.16</v>
      </c>
    </row>
    <row r="7" spans="1:14" x14ac:dyDescent="0.25">
      <c r="A7" s="265" t="s">
        <v>315</v>
      </c>
      <c r="B7" s="397"/>
      <c r="C7" s="397"/>
      <c r="D7" s="397"/>
      <c r="E7" s="397"/>
      <c r="F7" s="397"/>
      <c r="G7" s="397"/>
      <c r="H7" s="397"/>
      <c r="I7" s="397"/>
      <c r="J7" s="397"/>
      <c r="K7" s="397">
        <f t="shared" si="0"/>
        <v>0</v>
      </c>
      <c r="L7" s="397"/>
      <c r="M7" s="397"/>
      <c r="N7" s="398">
        <f t="shared" si="1"/>
        <v>0</v>
      </c>
    </row>
    <row r="8" spans="1:14" x14ac:dyDescent="0.25">
      <c r="A8" s="265" t="s">
        <v>316</v>
      </c>
      <c r="B8" s="397"/>
      <c r="C8" s="397"/>
      <c r="D8" s="397"/>
      <c r="E8" s="397"/>
      <c r="F8" s="397"/>
      <c r="G8" s="397"/>
      <c r="H8" s="397"/>
      <c r="I8" s="397"/>
      <c r="J8" s="397"/>
      <c r="K8" s="397">
        <f t="shared" si="0"/>
        <v>0</v>
      </c>
      <c r="L8" s="397"/>
      <c r="M8" s="397"/>
      <c r="N8" s="398">
        <f t="shared" si="1"/>
        <v>0</v>
      </c>
    </row>
    <row r="9" spans="1:14" x14ac:dyDescent="0.25">
      <c r="A9" s="265" t="s">
        <v>166</v>
      </c>
      <c r="B9" s="397"/>
      <c r="C9" s="397"/>
      <c r="D9" s="397"/>
      <c r="E9" s="397"/>
      <c r="F9" s="397"/>
      <c r="G9" s="397"/>
      <c r="H9" s="397"/>
      <c r="I9" s="397"/>
      <c r="J9" s="397"/>
      <c r="K9" s="397">
        <f t="shared" si="0"/>
        <v>0</v>
      </c>
      <c r="L9" s="397"/>
      <c r="M9" s="397"/>
      <c r="N9" s="398">
        <f t="shared" si="1"/>
        <v>0</v>
      </c>
    </row>
    <row r="10" spans="1:14" x14ac:dyDescent="0.25">
      <c r="A10" s="265" t="s">
        <v>317</v>
      </c>
      <c r="B10" s="397"/>
      <c r="C10" s="397"/>
      <c r="D10" s="397"/>
      <c r="E10" s="397"/>
      <c r="F10" s="397"/>
      <c r="G10" s="397"/>
      <c r="H10" s="397"/>
      <c r="I10" s="397"/>
      <c r="J10" s="397">
        <v>0</v>
      </c>
      <c r="K10" s="397">
        <f t="shared" si="0"/>
        <v>0</v>
      </c>
      <c r="L10" s="397"/>
      <c r="M10" s="397"/>
      <c r="N10" s="398">
        <f t="shared" si="1"/>
        <v>0</v>
      </c>
    </row>
    <row r="11" spans="1:14" x14ac:dyDescent="0.25">
      <c r="A11" s="265" t="s">
        <v>318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>
        <f>SUM(E11:J11)</f>
        <v>0</v>
      </c>
      <c r="L11" s="397">
        <v>2330.14</v>
      </c>
      <c r="M11" s="397"/>
      <c r="N11" s="398">
        <f t="shared" si="1"/>
        <v>2330.14</v>
      </c>
    </row>
    <row r="12" spans="1:14" x14ac:dyDescent="0.25">
      <c r="A12" s="265" t="s">
        <v>319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>
        <f>SUM(E12:J12)</f>
        <v>0</v>
      </c>
      <c r="L12" s="397"/>
      <c r="M12" s="397"/>
      <c r="N12" s="398">
        <f t="shared" si="1"/>
        <v>0</v>
      </c>
    </row>
    <row r="13" spans="1:14" x14ac:dyDescent="0.25">
      <c r="A13" s="399" t="s">
        <v>320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>
        <f>SUM(D13:J13)</f>
        <v>0</v>
      </c>
      <c r="L13" s="397"/>
      <c r="M13" s="397"/>
      <c r="N13" s="398">
        <f t="shared" si="1"/>
        <v>0</v>
      </c>
    </row>
    <row r="14" spans="1:14" x14ac:dyDescent="0.25">
      <c r="A14" s="399" t="s">
        <v>321</v>
      </c>
      <c r="B14" s="397"/>
      <c r="C14" s="397"/>
      <c r="D14" s="397"/>
      <c r="E14" s="397"/>
      <c r="F14" s="397">
        <v>821.26</v>
      </c>
      <c r="G14" s="397">
        <v>420</v>
      </c>
      <c r="H14" s="397"/>
      <c r="I14" s="397"/>
      <c r="J14" s="397">
        <v>1400</v>
      </c>
      <c r="K14" s="397">
        <f>SUM(D14:J14)</f>
        <v>2641.26</v>
      </c>
      <c r="L14" s="397"/>
      <c r="M14" s="397"/>
      <c r="N14" s="398">
        <f t="shared" si="1"/>
        <v>2641.26</v>
      </c>
    </row>
    <row r="15" spans="1:14" x14ac:dyDescent="0.25">
      <c r="A15" s="399" t="s">
        <v>164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>
        <f>SUM(D15:J15)</f>
        <v>0</v>
      </c>
      <c r="L15" s="397"/>
      <c r="M15" s="397"/>
      <c r="N15" s="398">
        <f t="shared" si="1"/>
        <v>0</v>
      </c>
    </row>
    <row r="16" spans="1:14" x14ac:dyDescent="0.25">
      <c r="A16" s="399" t="s">
        <v>162</v>
      </c>
      <c r="B16" s="397"/>
      <c r="C16" s="397"/>
      <c r="D16" s="397"/>
      <c r="E16" s="397"/>
      <c r="F16" s="397">
        <v>57</v>
      </c>
      <c r="G16" s="397"/>
      <c r="H16" s="397"/>
      <c r="I16" s="397"/>
      <c r="J16" s="397"/>
      <c r="K16" s="397">
        <f>SUM(D16:J16)</f>
        <v>57</v>
      </c>
      <c r="L16" s="397"/>
      <c r="M16" s="397"/>
      <c r="N16" s="398">
        <f t="shared" si="1"/>
        <v>57</v>
      </c>
    </row>
    <row r="17" spans="1:14" x14ac:dyDescent="0.25">
      <c r="A17" s="265" t="s">
        <v>163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>
        <f>SUM(D17:J17)</f>
        <v>0</v>
      </c>
      <c r="L17" s="397"/>
      <c r="M17" s="397"/>
      <c r="N17" s="398">
        <f t="shared" si="1"/>
        <v>0</v>
      </c>
    </row>
    <row r="18" spans="1:14" ht="15.75" thickBot="1" x14ac:dyDescent="0.3">
      <c r="A18" s="270" t="s">
        <v>93</v>
      </c>
      <c r="B18" s="400">
        <f t="shared" ref="B18:M18" si="2">SUM(B6:B17)</f>
        <v>59411.87</v>
      </c>
      <c r="C18" s="400">
        <f t="shared" si="2"/>
        <v>20662</v>
      </c>
      <c r="D18" s="400">
        <f t="shared" si="2"/>
        <v>78.069999999999993</v>
      </c>
      <c r="E18" s="400">
        <f t="shared" si="2"/>
        <v>3478.99</v>
      </c>
      <c r="F18" s="400">
        <f t="shared" si="2"/>
        <v>10790</v>
      </c>
      <c r="G18" s="400">
        <f t="shared" si="2"/>
        <v>582</v>
      </c>
      <c r="H18" s="400">
        <f t="shared" si="2"/>
        <v>6527.64</v>
      </c>
      <c r="I18" s="400">
        <f t="shared" si="2"/>
        <v>0</v>
      </c>
      <c r="J18" s="400">
        <f t="shared" si="2"/>
        <v>6256.85</v>
      </c>
      <c r="K18" s="400">
        <f t="shared" si="2"/>
        <v>27713.550000000003</v>
      </c>
      <c r="L18" s="400">
        <f t="shared" si="2"/>
        <v>2330.14</v>
      </c>
      <c r="M18" s="400">
        <f t="shared" si="2"/>
        <v>0</v>
      </c>
      <c r="N18" s="401">
        <f>SUM(N6:N17)</f>
        <v>110117.56</v>
      </c>
    </row>
    <row r="19" spans="1:14" ht="15.75" thickBot="1" x14ac:dyDescent="0.3">
      <c r="A19" s="402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4"/>
    </row>
    <row r="20" spans="1:14" x14ac:dyDescent="0.25">
      <c r="A20" s="392" t="s">
        <v>213</v>
      </c>
      <c r="B20" s="393">
        <f>84867+1159+10836+12610</f>
        <v>109472</v>
      </c>
      <c r="C20" s="393">
        <f>6849+4136+1532+15359+877+2938+977+5211</f>
        <v>37879</v>
      </c>
      <c r="D20" s="393">
        <v>418</v>
      </c>
      <c r="E20" s="393">
        <v>4951</v>
      </c>
      <c r="F20" s="393">
        <f>4431+5230+3115+704+540+18</f>
        <v>14038</v>
      </c>
      <c r="G20" s="393">
        <v>635</v>
      </c>
      <c r="H20" s="393">
        <v>11262</v>
      </c>
      <c r="I20" s="394">
        <v>0</v>
      </c>
      <c r="J20" s="393">
        <v>7250</v>
      </c>
      <c r="K20" s="393">
        <f t="shared" ref="K20:K25" si="3">SUM(D20:J20)</f>
        <v>38554</v>
      </c>
      <c r="L20" s="394">
        <v>122</v>
      </c>
      <c r="M20" s="395"/>
      <c r="N20" s="396">
        <f t="shared" ref="N20:N34" si="4">SUM(B20,C20,K20,L20,M20,)</f>
        <v>186027</v>
      </c>
    </row>
    <row r="21" spans="1:14" x14ac:dyDescent="0.25">
      <c r="A21" s="265" t="s">
        <v>314</v>
      </c>
      <c r="B21" s="397">
        <f>84866.78+1158.99+10836.16+12610</f>
        <v>109471.93000000001</v>
      </c>
      <c r="C21" s="397">
        <f>6849.45+4136.27+1531.93+15359.15+877.22+2938.41+976.71+5210.81</f>
        <v>37879.950000000004</v>
      </c>
      <c r="D21" s="397">
        <v>418.51</v>
      </c>
      <c r="E21" s="397">
        <v>5660.63</v>
      </c>
      <c r="F21" s="397">
        <f>4431.02+5230.44+3114.58+704.37+540+17.58</f>
        <v>14037.99</v>
      </c>
      <c r="G21" s="397">
        <v>635</v>
      </c>
      <c r="H21" s="397">
        <v>11261.14</v>
      </c>
      <c r="I21" s="397"/>
      <c r="J21" s="397">
        <v>7249.88</v>
      </c>
      <c r="K21" s="397">
        <f t="shared" si="3"/>
        <v>39263.15</v>
      </c>
      <c r="L21" s="397">
        <v>121.81</v>
      </c>
      <c r="M21" s="397"/>
      <c r="N21" s="398">
        <f t="shared" si="4"/>
        <v>186736.84</v>
      </c>
    </row>
    <row r="22" spans="1:14" x14ac:dyDescent="0.25">
      <c r="A22" s="265" t="s">
        <v>315</v>
      </c>
      <c r="B22" s="397">
        <f>21370.22+621.78+0</f>
        <v>21992</v>
      </c>
      <c r="C22" s="397">
        <f>960.79+1234.44+308.02+3080.94+175.95+578.04+192.62+1045.2</f>
        <v>7576</v>
      </c>
      <c r="D22" s="397"/>
      <c r="E22" s="397"/>
      <c r="F22" s="397"/>
      <c r="G22" s="397"/>
      <c r="H22" s="397"/>
      <c r="I22" s="397"/>
      <c r="J22" s="397"/>
      <c r="K22" s="397">
        <f t="shared" si="3"/>
        <v>0</v>
      </c>
      <c r="L22" s="397"/>
      <c r="M22" s="397"/>
      <c r="N22" s="398">
        <f t="shared" si="4"/>
        <v>29568</v>
      </c>
    </row>
    <row r="23" spans="1:14" x14ac:dyDescent="0.25">
      <c r="A23" s="265" t="s">
        <v>316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>
        <f t="shared" si="3"/>
        <v>0</v>
      </c>
      <c r="L23" s="397"/>
      <c r="M23" s="397"/>
      <c r="N23" s="398">
        <f t="shared" si="4"/>
        <v>0</v>
      </c>
    </row>
    <row r="24" spans="1:14" x14ac:dyDescent="0.25">
      <c r="A24" s="265" t="s">
        <v>319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>
        <f t="shared" si="3"/>
        <v>0</v>
      </c>
      <c r="L24" s="397"/>
      <c r="M24" s="397"/>
      <c r="N24" s="398">
        <f t="shared" si="4"/>
        <v>0</v>
      </c>
    </row>
    <row r="25" spans="1:14" x14ac:dyDescent="0.25">
      <c r="A25" s="265" t="s">
        <v>166</v>
      </c>
      <c r="B25" s="397"/>
      <c r="C25" s="397"/>
      <c r="D25" s="397"/>
      <c r="E25" s="397"/>
      <c r="F25" s="397"/>
      <c r="G25" s="397"/>
      <c r="H25" s="397"/>
      <c r="I25" s="397"/>
      <c r="J25" s="397"/>
      <c r="K25" s="397">
        <f t="shared" si="3"/>
        <v>0</v>
      </c>
      <c r="L25" s="397"/>
      <c r="M25" s="397"/>
      <c r="N25" s="398">
        <f t="shared" si="4"/>
        <v>0</v>
      </c>
    </row>
    <row r="26" spans="1:14" x14ac:dyDescent="0.25">
      <c r="A26" s="265" t="s">
        <v>317</v>
      </c>
      <c r="B26" s="397">
        <v>1730</v>
      </c>
      <c r="C26" s="397">
        <f>98+75+24.22+242.2+13.84+42+14+82.16</f>
        <v>591.41999999999996</v>
      </c>
      <c r="D26" s="397"/>
      <c r="E26" s="397">
        <v>442.58</v>
      </c>
      <c r="F26" s="397"/>
      <c r="G26" s="397"/>
      <c r="H26" s="397"/>
      <c r="I26" s="397"/>
      <c r="J26" s="397"/>
      <c r="K26" s="397">
        <f>SUM(D26:J26)</f>
        <v>442.58</v>
      </c>
      <c r="L26" s="397"/>
      <c r="M26" s="397"/>
      <c r="N26" s="398">
        <f t="shared" si="4"/>
        <v>2764</v>
      </c>
    </row>
    <row r="27" spans="1:14" x14ac:dyDescent="0.25">
      <c r="A27" s="265" t="s">
        <v>430</v>
      </c>
      <c r="B27" s="397"/>
      <c r="C27" s="397"/>
      <c r="D27" s="397"/>
      <c r="E27" s="397"/>
      <c r="F27" s="397"/>
      <c r="G27" s="397"/>
      <c r="H27" s="397"/>
      <c r="I27" s="397"/>
      <c r="J27" s="397"/>
      <c r="K27" s="397">
        <f>SUM(E27:J27)</f>
        <v>0</v>
      </c>
      <c r="L27" s="397"/>
      <c r="M27" s="397"/>
      <c r="N27" s="398">
        <f t="shared" si="4"/>
        <v>0</v>
      </c>
    </row>
    <row r="28" spans="1:14" x14ac:dyDescent="0.25">
      <c r="A28" s="399" t="s">
        <v>162</v>
      </c>
      <c r="B28" s="397"/>
      <c r="C28" s="397"/>
      <c r="D28" s="397"/>
      <c r="E28" s="397"/>
      <c r="F28" s="397">
        <v>407</v>
      </c>
      <c r="G28" s="397"/>
      <c r="H28" s="397"/>
      <c r="I28" s="397"/>
      <c r="J28" s="397"/>
      <c r="K28" s="397">
        <f t="shared" ref="K28:K29" si="5">SUM(E28:J28)</f>
        <v>407</v>
      </c>
      <c r="L28" s="397"/>
      <c r="M28" s="397"/>
      <c r="N28" s="398">
        <f t="shared" si="4"/>
        <v>407</v>
      </c>
    </row>
    <row r="29" spans="1:14" x14ac:dyDescent="0.25">
      <c r="A29" s="399" t="s">
        <v>320</v>
      </c>
      <c r="B29" s="397"/>
      <c r="C29" s="397"/>
      <c r="D29" s="397"/>
      <c r="E29" s="397">
        <v>24.33</v>
      </c>
      <c r="F29" s="397"/>
      <c r="G29" s="397"/>
      <c r="H29" s="397"/>
      <c r="I29" s="397"/>
      <c r="J29" s="397"/>
      <c r="K29" s="397">
        <f t="shared" si="5"/>
        <v>24.33</v>
      </c>
      <c r="L29" s="397"/>
      <c r="M29" s="397"/>
      <c r="N29" s="398">
        <f t="shared" si="4"/>
        <v>24.33</v>
      </c>
    </row>
    <row r="30" spans="1:14" x14ac:dyDescent="0.25">
      <c r="A30" s="399" t="s">
        <v>323</v>
      </c>
      <c r="B30" s="397"/>
      <c r="C30" s="397"/>
      <c r="D30" s="397"/>
      <c r="E30" s="397"/>
      <c r="F30" s="397"/>
      <c r="G30" s="397"/>
      <c r="H30" s="397"/>
      <c r="I30" s="397"/>
      <c r="J30" s="397">
        <v>2700</v>
      </c>
      <c r="K30" s="397">
        <f>SUM(E30:J30)</f>
        <v>2700</v>
      </c>
      <c r="L30" s="397"/>
      <c r="M30" s="397"/>
      <c r="N30" s="398">
        <f t="shared" si="4"/>
        <v>2700</v>
      </c>
    </row>
    <row r="31" spans="1:14" x14ac:dyDescent="0.25">
      <c r="A31" s="399" t="s">
        <v>164</v>
      </c>
      <c r="B31" s="397"/>
      <c r="C31" s="397"/>
      <c r="D31" s="397"/>
      <c r="E31" s="397"/>
      <c r="F31" s="397"/>
      <c r="G31" s="397"/>
      <c r="H31" s="397"/>
      <c r="I31" s="397"/>
      <c r="J31" s="397">
        <v>2700</v>
      </c>
      <c r="K31" s="397">
        <f t="shared" ref="K31:K34" si="6">SUM(E31:J31)</f>
        <v>2700</v>
      </c>
      <c r="L31" s="397"/>
      <c r="M31" s="397"/>
      <c r="N31" s="398">
        <f t="shared" si="4"/>
        <v>2700</v>
      </c>
    </row>
    <row r="32" spans="1:14" x14ac:dyDescent="0.25">
      <c r="A32" s="399" t="s">
        <v>431</v>
      </c>
      <c r="B32" s="397"/>
      <c r="C32" s="397"/>
      <c r="D32" s="397"/>
      <c r="E32" s="397"/>
      <c r="F32" s="397">
        <v>5.28</v>
      </c>
      <c r="G32" s="397"/>
      <c r="H32" s="397"/>
      <c r="I32" s="397"/>
      <c r="J32" s="397"/>
      <c r="K32" s="397">
        <f t="shared" si="6"/>
        <v>5.28</v>
      </c>
      <c r="L32" s="397"/>
      <c r="M32" s="397"/>
      <c r="N32" s="398">
        <f t="shared" si="4"/>
        <v>5.28</v>
      </c>
    </row>
    <row r="33" spans="1:14" x14ac:dyDescent="0.25">
      <c r="A33" s="399" t="s">
        <v>321</v>
      </c>
      <c r="B33" s="397"/>
      <c r="C33" s="397"/>
      <c r="D33" s="397"/>
      <c r="E33" s="397"/>
      <c r="F33" s="397"/>
      <c r="G33" s="397">
        <v>710</v>
      </c>
      <c r="H33" s="397"/>
      <c r="I33" s="397"/>
      <c r="J33" s="397"/>
      <c r="K33" s="397">
        <f t="shared" si="6"/>
        <v>710</v>
      </c>
      <c r="L33" s="397"/>
      <c r="M33" s="397"/>
      <c r="N33" s="398">
        <f t="shared" si="4"/>
        <v>710</v>
      </c>
    </row>
    <row r="34" spans="1:14" x14ac:dyDescent="0.25">
      <c r="A34" s="265" t="s">
        <v>163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>
        <f t="shared" si="6"/>
        <v>0</v>
      </c>
      <c r="L34" s="397">
        <v>2690.26</v>
      </c>
      <c r="M34" s="397"/>
      <c r="N34" s="398">
        <f t="shared" si="4"/>
        <v>2690.26</v>
      </c>
    </row>
    <row r="35" spans="1:14" ht="15.75" thickBot="1" x14ac:dyDescent="0.3">
      <c r="A35" s="270" t="s">
        <v>93</v>
      </c>
      <c r="B35" s="400">
        <f t="shared" ref="B35:E35" si="7">SUM(B21:B34)</f>
        <v>133193.93</v>
      </c>
      <c r="C35" s="400">
        <f t="shared" si="7"/>
        <v>46047.37</v>
      </c>
      <c r="D35" s="400">
        <f t="shared" si="7"/>
        <v>418.51</v>
      </c>
      <c r="E35" s="400">
        <f t="shared" si="7"/>
        <v>6127.54</v>
      </c>
      <c r="F35" s="400">
        <f>SUM(F21:F34)</f>
        <v>14450.27</v>
      </c>
      <c r="G35" s="400">
        <f t="shared" ref="G35:J35" si="8">SUM(G21:G34)</f>
        <v>1345</v>
      </c>
      <c r="H35" s="400">
        <f t="shared" si="8"/>
        <v>11261.14</v>
      </c>
      <c r="I35" s="400">
        <f t="shared" si="8"/>
        <v>0</v>
      </c>
      <c r="J35" s="400">
        <f t="shared" si="8"/>
        <v>12649.880000000001</v>
      </c>
      <c r="K35" s="400">
        <f>SUM(K21:K34)</f>
        <v>46252.340000000004</v>
      </c>
      <c r="L35" s="400">
        <f t="shared" ref="L35:N35" si="9">SUM(L21:L34)</f>
        <v>2812.07</v>
      </c>
      <c r="M35" s="400">
        <f t="shared" si="9"/>
        <v>0</v>
      </c>
      <c r="N35" s="401">
        <f t="shared" si="9"/>
        <v>228305.71</v>
      </c>
    </row>
    <row r="36" spans="1:14" ht="15.75" thickBot="1" x14ac:dyDescent="0.3">
      <c r="A36" s="405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7"/>
    </row>
    <row r="37" spans="1:14" x14ac:dyDescent="0.25">
      <c r="A37" s="392" t="s">
        <v>325</v>
      </c>
      <c r="B37" s="408">
        <f t="shared" ref="B37:N37" si="10">SUM(B20+B5)</f>
        <v>168884</v>
      </c>
      <c r="C37" s="408">
        <f t="shared" si="10"/>
        <v>58541</v>
      </c>
      <c r="D37" s="408">
        <f t="shared" si="10"/>
        <v>496</v>
      </c>
      <c r="E37" s="408">
        <f t="shared" si="10"/>
        <v>8430</v>
      </c>
      <c r="F37" s="408">
        <f t="shared" si="10"/>
        <v>23950</v>
      </c>
      <c r="G37" s="408">
        <f t="shared" si="10"/>
        <v>797</v>
      </c>
      <c r="H37" s="408">
        <f t="shared" si="10"/>
        <v>17790</v>
      </c>
      <c r="I37" s="408">
        <f t="shared" si="10"/>
        <v>0</v>
      </c>
      <c r="J37" s="408">
        <f t="shared" si="10"/>
        <v>12107</v>
      </c>
      <c r="K37" s="408">
        <f t="shared" si="10"/>
        <v>63570</v>
      </c>
      <c r="L37" s="408">
        <f t="shared" si="10"/>
        <v>122</v>
      </c>
      <c r="M37" s="408">
        <f t="shared" si="10"/>
        <v>0</v>
      </c>
      <c r="N37" s="409">
        <f t="shared" si="10"/>
        <v>291117</v>
      </c>
    </row>
    <row r="38" spans="1:14" ht="15.75" thickBot="1" x14ac:dyDescent="0.3">
      <c r="A38" s="410" t="s">
        <v>326</v>
      </c>
      <c r="B38" s="411">
        <f t="shared" ref="B38:N38" si="11">SUM(B21+B6)</f>
        <v>168883.80000000002</v>
      </c>
      <c r="C38" s="411">
        <f t="shared" si="11"/>
        <v>58541.950000000004</v>
      </c>
      <c r="D38" s="411">
        <f t="shared" si="11"/>
        <v>496.58</v>
      </c>
      <c r="E38" s="411">
        <f t="shared" si="11"/>
        <v>9139.619999999999</v>
      </c>
      <c r="F38" s="411">
        <f t="shared" si="11"/>
        <v>23949.73</v>
      </c>
      <c r="G38" s="411">
        <f t="shared" si="11"/>
        <v>797</v>
      </c>
      <c r="H38" s="411">
        <f t="shared" si="11"/>
        <v>17788.78</v>
      </c>
      <c r="I38" s="411">
        <f t="shared" si="11"/>
        <v>0</v>
      </c>
      <c r="J38" s="411">
        <f t="shared" si="11"/>
        <v>12106.73</v>
      </c>
      <c r="K38" s="411">
        <f t="shared" si="11"/>
        <v>64278.44</v>
      </c>
      <c r="L38" s="411">
        <f t="shared" si="11"/>
        <v>121.81</v>
      </c>
      <c r="M38" s="411">
        <f t="shared" si="11"/>
        <v>0</v>
      </c>
      <c r="N38" s="412">
        <f t="shared" si="11"/>
        <v>291826</v>
      </c>
    </row>
    <row r="39" spans="1:14" ht="15.75" thickBot="1" x14ac:dyDescent="0.3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6"/>
    </row>
    <row r="40" spans="1:14" ht="15.75" thickBot="1" x14ac:dyDescent="0.3">
      <c r="A40" s="417" t="s">
        <v>319</v>
      </c>
      <c r="B40" s="418"/>
      <c r="C40" s="418"/>
      <c r="D40" s="418"/>
      <c r="E40" s="418"/>
      <c r="F40" s="418"/>
      <c r="G40" s="418"/>
      <c r="H40" s="418"/>
      <c r="I40" s="419"/>
      <c r="J40" s="418"/>
      <c r="K40" s="512">
        <f t="shared" ref="K40:K45" si="12">SUM(D40:J40)</f>
        <v>0</v>
      </c>
      <c r="L40" s="418"/>
      <c r="M40" s="418"/>
      <c r="N40" s="420">
        <f>SUM(B40,C40,K40,L40,M40,)</f>
        <v>0</v>
      </c>
    </row>
    <row r="41" spans="1:14" x14ac:dyDescent="0.25">
      <c r="A41" s="421" t="s">
        <v>214</v>
      </c>
      <c r="B41" s="422">
        <v>13158</v>
      </c>
      <c r="C41" s="422">
        <v>4263</v>
      </c>
      <c r="D41" s="422">
        <v>2</v>
      </c>
      <c r="E41" s="422">
        <v>1583</v>
      </c>
      <c r="F41" s="422">
        <v>742</v>
      </c>
      <c r="G41" s="422">
        <v>0</v>
      </c>
      <c r="H41" s="422">
        <v>3947</v>
      </c>
      <c r="I41" s="422">
        <v>0</v>
      </c>
      <c r="J41" s="422">
        <v>1190</v>
      </c>
      <c r="K41" s="422">
        <f t="shared" si="12"/>
        <v>7464</v>
      </c>
      <c r="L41" s="422">
        <v>43</v>
      </c>
      <c r="M41" s="422"/>
      <c r="N41" s="423">
        <f t="shared" ref="N41:N45" si="13">SUM(B41,C41,K41,L41,M41,)</f>
        <v>24928</v>
      </c>
    </row>
    <row r="42" spans="1:14" x14ac:dyDescent="0.25">
      <c r="A42" s="265" t="s">
        <v>327</v>
      </c>
      <c r="B42" s="397">
        <v>13158.72</v>
      </c>
      <c r="C42" s="397">
        <v>4263.8500000000004</v>
      </c>
      <c r="D42" s="397">
        <v>2.38</v>
      </c>
      <c r="E42" s="397">
        <v>1582.99</v>
      </c>
      <c r="F42" s="397">
        <v>741.97</v>
      </c>
      <c r="G42" s="397">
        <v>0</v>
      </c>
      <c r="H42" s="397">
        <v>3945.68</v>
      </c>
      <c r="I42" s="397"/>
      <c r="J42" s="397">
        <v>1148.5899999999999</v>
      </c>
      <c r="K42" s="397">
        <f t="shared" si="12"/>
        <v>7421.6100000000006</v>
      </c>
      <c r="L42" s="397">
        <v>42.03</v>
      </c>
      <c r="M42" s="397"/>
      <c r="N42" s="398">
        <f t="shared" si="13"/>
        <v>24886.21</v>
      </c>
    </row>
    <row r="43" spans="1:14" x14ac:dyDescent="0.25">
      <c r="A43" s="265" t="s">
        <v>317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>
        <f t="shared" si="12"/>
        <v>0</v>
      </c>
      <c r="L43" s="397"/>
      <c r="M43" s="397"/>
      <c r="N43" s="398">
        <f t="shared" si="13"/>
        <v>0</v>
      </c>
    </row>
    <row r="44" spans="1:14" x14ac:dyDescent="0.25">
      <c r="A44" s="265" t="s">
        <v>328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>
        <f t="shared" si="12"/>
        <v>0</v>
      </c>
      <c r="L44" s="397"/>
      <c r="M44" s="397"/>
      <c r="N44" s="398">
        <f t="shared" si="13"/>
        <v>0</v>
      </c>
    </row>
    <row r="45" spans="1:14" x14ac:dyDescent="0.25">
      <c r="A45" s="265" t="s">
        <v>318</v>
      </c>
      <c r="B45" s="397"/>
      <c r="C45" s="397"/>
      <c r="D45" s="397"/>
      <c r="E45" s="397"/>
      <c r="F45" s="397"/>
      <c r="G45" s="397"/>
      <c r="H45" s="397">
        <v>1056.4100000000001</v>
      </c>
      <c r="I45" s="397"/>
      <c r="J45" s="397"/>
      <c r="K45" s="397">
        <f t="shared" si="12"/>
        <v>1056.4100000000001</v>
      </c>
      <c r="L45" s="397"/>
      <c r="M45" s="397"/>
      <c r="N45" s="398">
        <f t="shared" si="13"/>
        <v>1056.4100000000001</v>
      </c>
    </row>
    <row r="46" spans="1:14" ht="15.75" thickBot="1" x14ac:dyDescent="0.3">
      <c r="A46" s="270" t="s">
        <v>93</v>
      </c>
      <c r="B46" s="400">
        <f t="shared" ref="B46:N46" si="14">SUM(B42:B45)</f>
        <v>13158.72</v>
      </c>
      <c r="C46" s="400">
        <f t="shared" si="14"/>
        <v>4263.8500000000004</v>
      </c>
      <c r="D46" s="400">
        <f t="shared" si="14"/>
        <v>2.38</v>
      </c>
      <c r="E46" s="400">
        <f t="shared" si="14"/>
        <v>1582.99</v>
      </c>
      <c r="F46" s="400">
        <f t="shared" si="14"/>
        <v>741.97</v>
      </c>
      <c r="G46" s="400">
        <f t="shared" si="14"/>
        <v>0</v>
      </c>
      <c r="H46" s="400">
        <f t="shared" si="14"/>
        <v>5002.09</v>
      </c>
      <c r="I46" s="400">
        <f t="shared" si="14"/>
        <v>0</v>
      </c>
      <c r="J46" s="400">
        <f t="shared" si="14"/>
        <v>1148.5899999999999</v>
      </c>
      <c r="K46" s="400">
        <f t="shared" si="14"/>
        <v>8478.02</v>
      </c>
      <c r="L46" s="400">
        <f t="shared" si="14"/>
        <v>42.03</v>
      </c>
      <c r="M46" s="400">
        <f t="shared" si="14"/>
        <v>0</v>
      </c>
      <c r="N46" s="401">
        <f t="shared" si="14"/>
        <v>25942.62</v>
      </c>
    </row>
    <row r="47" spans="1:14" ht="15.75" thickBot="1" x14ac:dyDescent="0.3">
      <c r="A47" s="424"/>
      <c r="B47" s="403"/>
      <c r="C47" s="403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6"/>
    </row>
    <row r="48" spans="1:14" x14ac:dyDescent="0.25">
      <c r="A48" s="421" t="s">
        <v>329</v>
      </c>
      <c r="B48" s="427">
        <v>14891</v>
      </c>
      <c r="C48" s="427">
        <v>5091</v>
      </c>
      <c r="D48" s="427">
        <v>9</v>
      </c>
      <c r="E48" s="427">
        <v>1290</v>
      </c>
      <c r="F48" s="427">
        <v>2161</v>
      </c>
      <c r="G48" s="427">
        <v>0</v>
      </c>
      <c r="H48" s="428">
        <v>1382</v>
      </c>
      <c r="I48" s="429">
        <v>0</v>
      </c>
      <c r="J48" s="427">
        <v>2371</v>
      </c>
      <c r="K48" s="427">
        <f>SUM(D48:J48)</f>
        <v>7213</v>
      </c>
      <c r="L48" s="427">
        <v>77</v>
      </c>
      <c r="M48" s="427"/>
      <c r="N48" s="430">
        <f>SUM(B48,C48,K48,L48,M48,)</f>
        <v>27272</v>
      </c>
    </row>
    <row r="49" spans="1:14" x14ac:dyDescent="0.25">
      <c r="A49" s="265" t="s">
        <v>327</v>
      </c>
      <c r="B49" s="431">
        <v>14892.31</v>
      </c>
      <c r="C49" s="431">
        <v>5092.0200000000004</v>
      </c>
      <c r="D49" s="397">
        <v>9.58</v>
      </c>
      <c r="E49" s="397">
        <v>1289.58</v>
      </c>
      <c r="F49" s="397">
        <v>2160.39</v>
      </c>
      <c r="G49" s="397"/>
      <c r="H49" s="397">
        <v>1381.33</v>
      </c>
      <c r="I49" s="397"/>
      <c r="J49" s="397">
        <v>2369.15</v>
      </c>
      <c r="K49" s="397">
        <f>SUM(D49:J49)</f>
        <v>7210.0299999999988</v>
      </c>
      <c r="L49" s="397">
        <v>77</v>
      </c>
      <c r="M49" s="397"/>
      <c r="N49" s="398">
        <f>SUM(B49,C49,K49,L49,M49,)</f>
        <v>27271.360000000001</v>
      </c>
    </row>
    <row r="50" spans="1:14" x14ac:dyDescent="0.25">
      <c r="A50" s="265" t="s">
        <v>330</v>
      </c>
      <c r="B50" s="431"/>
      <c r="C50" s="431"/>
      <c r="D50" s="397"/>
      <c r="E50" s="397"/>
      <c r="F50" s="397"/>
      <c r="G50" s="397"/>
      <c r="H50" s="397"/>
      <c r="I50" s="397"/>
      <c r="J50" s="397"/>
      <c r="K50" s="397">
        <f>SUM(D50:J50)</f>
        <v>0</v>
      </c>
      <c r="L50" s="397"/>
      <c r="M50" s="397"/>
      <c r="N50" s="398">
        <f>SUM(B50,C50,K50,L50,M50,)</f>
        <v>0</v>
      </c>
    </row>
    <row r="51" spans="1:14" x14ac:dyDescent="0.25">
      <c r="A51" s="265" t="s">
        <v>328</v>
      </c>
      <c r="B51" s="431"/>
      <c r="C51" s="431"/>
      <c r="D51" s="397"/>
      <c r="E51" s="397"/>
      <c r="F51" s="397"/>
      <c r="G51" s="397"/>
      <c r="H51" s="397"/>
      <c r="I51" s="397"/>
      <c r="J51" s="397"/>
      <c r="K51" s="397">
        <f>SUM(D51:J51)</f>
        <v>0</v>
      </c>
      <c r="L51" s="397"/>
      <c r="M51" s="397"/>
      <c r="N51" s="398">
        <f>SUM(B51,C51,K51,L51,M51,)</f>
        <v>0</v>
      </c>
    </row>
    <row r="52" spans="1:14" x14ac:dyDescent="0.25">
      <c r="A52" s="265" t="s">
        <v>318</v>
      </c>
      <c r="B52" s="397"/>
      <c r="C52" s="397"/>
      <c r="D52" s="397"/>
      <c r="E52" s="397">
        <v>2000</v>
      </c>
      <c r="F52" s="397"/>
      <c r="G52" s="397"/>
      <c r="H52" s="397">
        <v>1920.6</v>
      </c>
      <c r="I52" s="397"/>
      <c r="J52" s="397"/>
      <c r="K52" s="397">
        <f>SUM(D52:J52)</f>
        <v>3920.6</v>
      </c>
      <c r="L52" s="397"/>
      <c r="M52" s="397"/>
      <c r="N52" s="398">
        <f>SUM(B52,C52,K52,L52,M52,)</f>
        <v>3920.6</v>
      </c>
    </row>
    <row r="53" spans="1:14" ht="15.75" thickBot="1" x14ac:dyDescent="0.3">
      <c r="A53" s="270" t="s">
        <v>93</v>
      </c>
      <c r="B53" s="400">
        <f t="shared" ref="B53:N53" si="15">SUM(B49:B52)</f>
        <v>14892.31</v>
      </c>
      <c r="C53" s="400">
        <f t="shared" si="15"/>
        <v>5092.0200000000004</v>
      </c>
      <c r="D53" s="400">
        <f t="shared" si="15"/>
        <v>9.58</v>
      </c>
      <c r="E53" s="400">
        <f t="shared" si="15"/>
        <v>3289.58</v>
      </c>
      <c r="F53" s="400">
        <f t="shared" si="15"/>
        <v>2160.39</v>
      </c>
      <c r="G53" s="400">
        <f t="shared" si="15"/>
        <v>0</v>
      </c>
      <c r="H53" s="400">
        <f t="shared" si="15"/>
        <v>3301.93</v>
      </c>
      <c r="I53" s="400">
        <f t="shared" si="15"/>
        <v>0</v>
      </c>
      <c r="J53" s="400">
        <f t="shared" si="15"/>
        <v>2369.15</v>
      </c>
      <c r="K53" s="400">
        <f t="shared" si="15"/>
        <v>11130.63</v>
      </c>
      <c r="L53" s="400">
        <f t="shared" si="15"/>
        <v>77</v>
      </c>
      <c r="M53" s="400">
        <f t="shared" si="15"/>
        <v>0</v>
      </c>
      <c r="N53" s="401">
        <f t="shared" si="15"/>
        <v>31191.96</v>
      </c>
    </row>
    <row r="54" spans="1:14" ht="15.75" thickBot="1" x14ac:dyDescent="0.3">
      <c r="A54" s="424"/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6"/>
    </row>
    <row r="55" spans="1:14" ht="15.75" thickBot="1" x14ac:dyDescent="0.3">
      <c r="A55" s="432" t="s">
        <v>331</v>
      </c>
      <c r="B55" s="427">
        <f>SUM(B41+B48+B40)</f>
        <v>28049</v>
      </c>
      <c r="C55" s="427">
        <f t="shared" ref="C55:K55" si="16">SUM(C41+C48+C40)</f>
        <v>9354</v>
      </c>
      <c r="D55" s="427">
        <f t="shared" si="16"/>
        <v>11</v>
      </c>
      <c r="E55" s="427">
        <f t="shared" si="16"/>
        <v>2873</v>
      </c>
      <c r="F55" s="427">
        <f t="shared" si="16"/>
        <v>2903</v>
      </c>
      <c r="G55" s="427">
        <f t="shared" si="16"/>
        <v>0</v>
      </c>
      <c r="H55" s="427">
        <f t="shared" si="16"/>
        <v>5329</v>
      </c>
      <c r="I55" s="427">
        <f t="shared" si="16"/>
        <v>0</v>
      </c>
      <c r="J55" s="427">
        <f t="shared" si="16"/>
        <v>3561</v>
      </c>
      <c r="K55" s="427">
        <f t="shared" si="16"/>
        <v>14677</v>
      </c>
      <c r="L55" s="427">
        <f>SUM(L41+L48+L40)</f>
        <v>120</v>
      </c>
      <c r="M55" s="427"/>
      <c r="N55" s="427">
        <f>SUM(N41+N48+N40)</f>
        <v>52200</v>
      </c>
    </row>
    <row r="56" spans="1:14" ht="15.75" thickBot="1" x14ac:dyDescent="0.3">
      <c r="A56" s="433" t="s">
        <v>332</v>
      </c>
      <c r="B56" s="434">
        <f t="shared" ref="B56:M56" si="17">SUM(B53+B46+B35+B18)</f>
        <v>220656.83</v>
      </c>
      <c r="C56" s="434">
        <f t="shared" si="17"/>
        <v>76065.240000000005</v>
      </c>
      <c r="D56" s="434">
        <f t="shared" si="17"/>
        <v>508.53999999999996</v>
      </c>
      <c r="E56" s="434">
        <f t="shared" si="17"/>
        <v>14479.1</v>
      </c>
      <c r="F56" s="434">
        <f t="shared" si="17"/>
        <v>28142.63</v>
      </c>
      <c r="G56" s="434">
        <f t="shared" si="17"/>
        <v>1927</v>
      </c>
      <c r="H56" s="434">
        <f t="shared" si="17"/>
        <v>26092.799999999999</v>
      </c>
      <c r="I56" s="434">
        <f t="shared" si="17"/>
        <v>0</v>
      </c>
      <c r="J56" s="434">
        <f t="shared" si="17"/>
        <v>22424.47</v>
      </c>
      <c r="K56" s="434">
        <f t="shared" si="17"/>
        <v>93574.540000000008</v>
      </c>
      <c r="L56" s="434">
        <f t="shared" si="17"/>
        <v>5261.24</v>
      </c>
      <c r="M56" s="434">
        <f t="shared" si="17"/>
        <v>0</v>
      </c>
      <c r="N56" s="434">
        <f>SUM(N53+N46+N35+N18)</f>
        <v>395557.85</v>
      </c>
    </row>
    <row r="57" spans="1:14" x14ac:dyDescent="0.25">
      <c r="A57" s="435" t="s">
        <v>333</v>
      </c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6"/>
    </row>
    <row r="58" spans="1:14" x14ac:dyDescent="0.25">
      <c r="A58" s="265" t="s">
        <v>334</v>
      </c>
      <c r="B58" s="437">
        <f t="shared" ref="B58:N58" si="18">SUM(B6+B21)</f>
        <v>168883.80000000002</v>
      </c>
      <c r="C58" s="437">
        <f t="shared" si="18"/>
        <v>58541.950000000004</v>
      </c>
      <c r="D58" s="437">
        <f t="shared" si="18"/>
        <v>496.58</v>
      </c>
      <c r="E58" s="437">
        <f t="shared" si="18"/>
        <v>9139.619999999999</v>
      </c>
      <c r="F58" s="437">
        <f t="shared" si="18"/>
        <v>23949.73</v>
      </c>
      <c r="G58" s="437">
        <f t="shared" si="18"/>
        <v>797</v>
      </c>
      <c r="H58" s="437">
        <f t="shared" si="18"/>
        <v>17788.78</v>
      </c>
      <c r="I58" s="437">
        <f t="shared" si="18"/>
        <v>0</v>
      </c>
      <c r="J58" s="437">
        <f t="shared" si="18"/>
        <v>12106.73</v>
      </c>
      <c r="K58" s="437">
        <f t="shared" si="18"/>
        <v>64278.44</v>
      </c>
      <c r="L58" s="437">
        <f t="shared" si="18"/>
        <v>121.81</v>
      </c>
      <c r="M58" s="437">
        <f t="shared" si="18"/>
        <v>0</v>
      </c>
      <c r="N58" s="437">
        <f t="shared" si="18"/>
        <v>291826</v>
      </c>
    </row>
    <row r="59" spans="1:14" x14ac:dyDescent="0.25">
      <c r="A59" s="399" t="s">
        <v>315</v>
      </c>
      <c r="B59" s="437">
        <f t="shared" ref="B59:N59" si="19">SUM(B22+B7)</f>
        <v>21992</v>
      </c>
      <c r="C59" s="437">
        <f t="shared" si="19"/>
        <v>7576</v>
      </c>
      <c r="D59" s="437">
        <f t="shared" si="19"/>
        <v>0</v>
      </c>
      <c r="E59" s="437">
        <f t="shared" si="19"/>
        <v>0</v>
      </c>
      <c r="F59" s="437">
        <f t="shared" si="19"/>
        <v>0</v>
      </c>
      <c r="G59" s="437">
        <f t="shared" si="19"/>
        <v>0</v>
      </c>
      <c r="H59" s="437">
        <f t="shared" si="19"/>
        <v>0</v>
      </c>
      <c r="I59" s="437">
        <f t="shared" si="19"/>
        <v>0</v>
      </c>
      <c r="J59" s="437">
        <f t="shared" si="19"/>
        <v>0</v>
      </c>
      <c r="K59" s="437">
        <f t="shared" si="19"/>
        <v>0</v>
      </c>
      <c r="L59" s="437">
        <f t="shared" si="19"/>
        <v>0</v>
      </c>
      <c r="M59" s="437">
        <f t="shared" si="19"/>
        <v>0</v>
      </c>
      <c r="N59" s="437">
        <f t="shared" si="19"/>
        <v>29568</v>
      </c>
    </row>
    <row r="60" spans="1:14" x14ac:dyDescent="0.25">
      <c r="A60" s="265" t="s">
        <v>316</v>
      </c>
      <c r="B60" s="437">
        <f>SUM(B8+B23)</f>
        <v>0</v>
      </c>
      <c r="C60" s="437">
        <f t="shared" ref="C60:N60" si="20">SUM(C8+C23)</f>
        <v>0</v>
      </c>
      <c r="D60" s="437">
        <f t="shared" si="20"/>
        <v>0</v>
      </c>
      <c r="E60" s="437">
        <f t="shared" si="20"/>
        <v>0</v>
      </c>
      <c r="F60" s="437">
        <f t="shared" si="20"/>
        <v>0</v>
      </c>
      <c r="G60" s="437">
        <f t="shared" si="20"/>
        <v>0</v>
      </c>
      <c r="H60" s="437">
        <f t="shared" si="20"/>
        <v>0</v>
      </c>
      <c r="I60" s="437">
        <f t="shared" si="20"/>
        <v>0</v>
      </c>
      <c r="J60" s="437">
        <f t="shared" si="20"/>
        <v>0</v>
      </c>
      <c r="K60" s="437">
        <f t="shared" si="20"/>
        <v>0</v>
      </c>
      <c r="L60" s="437">
        <f t="shared" si="20"/>
        <v>0</v>
      </c>
      <c r="M60" s="437">
        <f t="shared" si="20"/>
        <v>0</v>
      </c>
      <c r="N60" s="437">
        <f t="shared" si="20"/>
        <v>0</v>
      </c>
    </row>
    <row r="61" spans="1:14" x14ac:dyDescent="0.25">
      <c r="A61" s="265" t="s">
        <v>166</v>
      </c>
      <c r="B61" s="437">
        <f t="shared" ref="B61:N61" si="21">SUM(B9)</f>
        <v>0</v>
      </c>
      <c r="C61" s="437">
        <f t="shared" si="21"/>
        <v>0</v>
      </c>
      <c r="D61" s="437">
        <f t="shared" si="21"/>
        <v>0</v>
      </c>
      <c r="E61" s="437">
        <f t="shared" si="21"/>
        <v>0</v>
      </c>
      <c r="F61" s="437">
        <f t="shared" si="21"/>
        <v>0</v>
      </c>
      <c r="G61" s="437">
        <f t="shared" si="21"/>
        <v>0</v>
      </c>
      <c r="H61" s="437">
        <f t="shared" si="21"/>
        <v>0</v>
      </c>
      <c r="I61" s="437">
        <f t="shared" si="21"/>
        <v>0</v>
      </c>
      <c r="J61" s="437">
        <f t="shared" si="21"/>
        <v>0</v>
      </c>
      <c r="K61" s="437">
        <f t="shared" si="21"/>
        <v>0</v>
      </c>
      <c r="L61" s="437">
        <f t="shared" si="21"/>
        <v>0</v>
      </c>
      <c r="M61" s="437">
        <f t="shared" si="21"/>
        <v>0</v>
      </c>
      <c r="N61" s="438">
        <f t="shared" si="21"/>
        <v>0</v>
      </c>
    </row>
    <row r="62" spans="1:14" x14ac:dyDescent="0.25">
      <c r="A62" s="265" t="s">
        <v>335</v>
      </c>
      <c r="B62" s="437">
        <f>SUM(B42+B49+B12+B24)</f>
        <v>28051.03</v>
      </c>
      <c r="C62" s="437">
        <f t="shared" ref="C62:G62" si="22">SUM(C42+C49+C12+C24)</f>
        <v>9355.8700000000008</v>
      </c>
      <c r="D62" s="437">
        <f t="shared" si="22"/>
        <v>11.96</v>
      </c>
      <c r="E62" s="437">
        <f t="shared" si="22"/>
        <v>2872.5699999999997</v>
      </c>
      <c r="F62" s="437">
        <f t="shared" si="22"/>
        <v>2902.3599999999997</v>
      </c>
      <c r="G62" s="437">
        <f t="shared" si="22"/>
        <v>0</v>
      </c>
      <c r="H62" s="437">
        <f>SUM(H42+H49+H12+H24)</f>
        <v>5327.01</v>
      </c>
      <c r="I62" s="437">
        <f t="shared" ref="I62:K62" si="23">SUM(I42+I49+I12+I24)</f>
        <v>0</v>
      </c>
      <c r="J62" s="437">
        <f t="shared" si="23"/>
        <v>3517.74</v>
      </c>
      <c r="K62" s="437">
        <f t="shared" si="23"/>
        <v>14631.64</v>
      </c>
      <c r="L62" s="437">
        <f>SUM(L42+L49+L12+L24)</f>
        <v>119.03</v>
      </c>
      <c r="M62" s="437">
        <f>SUM(M42+M49+M12+M24)</f>
        <v>0</v>
      </c>
      <c r="N62" s="437">
        <f>SUM(N42+N49+N12+N24)-M62</f>
        <v>52157.57</v>
      </c>
    </row>
    <row r="63" spans="1:14" x14ac:dyDescent="0.25">
      <c r="A63" s="265" t="s">
        <v>336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</row>
    <row r="64" spans="1:14" x14ac:dyDescent="0.25">
      <c r="A64" s="265" t="s">
        <v>163</v>
      </c>
      <c r="B64" s="437">
        <f>SUM(B17+B34)</f>
        <v>0</v>
      </c>
      <c r="C64" s="437">
        <f t="shared" ref="C64:N64" si="24">SUM(C17+C34)</f>
        <v>0</v>
      </c>
      <c r="D64" s="437">
        <f t="shared" si="24"/>
        <v>0</v>
      </c>
      <c r="E64" s="437">
        <f t="shared" si="24"/>
        <v>0</v>
      </c>
      <c r="F64" s="437">
        <f t="shared" si="24"/>
        <v>0</v>
      </c>
      <c r="G64" s="437">
        <f t="shared" si="24"/>
        <v>0</v>
      </c>
      <c r="H64" s="437">
        <f t="shared" si="24"/>
        <v>0</v>
      </c>
      <c r="I64" s="437">
        <f t="shared" si="24"/>
        <v>0</v>
      </c>
      <c r="J64" s="437">
        <f t="shared" si="24"/>
        <v>0</v>
      </c>
      <c r="K64" s="437">
        <f t="shared" si="24"/>
        <v>0</v>
      </c>
      <c r="L64" s="437">
        <f t="shared" si="24"/>
        <v>2690.26</v>
      </c>
      <c r="M64" s="437">
        <f t="shared" si="24"/>
        <v>0</v>
      </c>
      <c r="N64" s="437">
        <f t="shared" si="24"/>
        <v>2690.26</v>
      </c>
    </row>
    <row r="65" spans="1:14" x14ac:dyDescent="0.25">
      <c r="A65" s="399" t="s">
        <v>320</v>
      </c>
      <c r="B65" s="437">
        <f t="shared" ref="B65:N65" si="25">SUM(B13+B29)</f>
        <v>0</v>
      </c>
      <c r="C65" s="437">
        <f t="shared" si="25"/>
        <v>0</v>
      </c>
      <c r="D65" s="437">
        <f t="shared" si="25"/>
        <v>0</v>
      </c>
      <c r="E65" s="437">
        <f t="shared" si="25"/>
        <v>24.33</v>
      </c>
      <c r="F65" s="437">
        <f t="shared" si="25"/>
        <v>0</v>
      </c>
      <c r="G65" s="437">
        <f t="shared" si="25"/>
        <v>0</v>
      </c>
      <c r="H65" s="437">
        <f t="shared" si="25"/>
        <v>0</v>
      </c>
      <c r="I65" s="437">
        <f t="shared" si="25"/>
        <v>0</v>
      </c>
      <c r="J65" s="437">
        <f t="shared" si="25"/>
        <v>0</v>
      </c>
      <c r="K65" s="437">
        <f t="shared" si="25"/>
        <v>24.33</v>
      </c>
      <c r="L65" s="437">
        <f t="shared" si="25"/>
        <v>0</v>
      </c>
      <c r="M65" s="437">
        <f t="shared" si="25"/>
        <v>0</v>
      </c>
      <c r="N65" s="437">
        <f t="shared" si="25"/>
        <v>24.33</v>
      </c>
    </row>
    <row r="66" spans="1:14" x14ac:dyDescent="0.25">
      <c r="A66" s="399" t="s">
        <v>162</v>
      </c>
      <c r="B66" s="437">
        <f>SUM(B16+B28)</f>
        <v>0</v>
      </c>
      <c r="C66" s="437">
        <f t="shared" ref="C66:N66" si="26">SUM(C16+C28)</f>
        <v>0</v>
      </c>
      <c r="D66" s="437">
        <f t="shared" si="26"/>
        <v>0</v>
      </c>
      <c r="E66" s="437">
        <f t="shared" si="26"/>
        <v>0</v>
      </c>
      <c r="F66" s="437">
        <f t="shared" si="26"/>
        <v>464</v>
      </c>
      <c r="G66" s="437">
        <f t="shared" si="26"/>
        <v>0</v>
      </c>
      <c r="H66" s="437">
        <f t="shared" si="26"/>
        <v>0</v>
      </c>
      <c r="I66" s="437">
        <f t="shared" si="26"/>
        <v>0</v>
      </c>
      <c r="J66" s="437">
        <f t="shared" si="26"/>
        <v>0</v>
      </c>
      <c r="K66" s="437">
        <f t="shared" si="26"/>
        <v>464</v>
      </c>
      <c r="L66" s="437">
        <f t="shared" si="26"/>
        <v>0</v>
      </c>
      <c r="M66" s="437">
        <f t="shared" si="26"/>
        <v>0</v>
      </c>
      <c r="N66" s="437">
        <f t="shared" si="26"/>
        <v>464</v>
      </c>
    </row>
    <row r="67" spans="1:14" x14ac:dyDescent="0.25">
      <c r="A67" s="399" t="s">
        <v>323</v>
      </c>
      <c r="B67" s="437">
        <f>SUM(B30)</f>
        <v>0</v>
      </c>
      <c r="C67" s="437">
        <f t="shared" ref="C67:N67" si="27">SUM(C30)</f>
        <v>0</v>
      </c>
      <c r="D67" s="437">
        <f t="shared" si="27"/>
        <v>0</v>
      </c>
      <c r="E67" s="437">
        <f t="shared" si="27"/>
        <v>0</v>
      </c>
      <c r="F67" s="437">
        <f t="shared" si="27"/>
        <v>0</v>
      </c>
      <c r="G67" s="437">
        <f t="shared" si="27"/>
        <v>0</v>
      </c>
      <c r="H67" s="437">
        <f t="shared" si="27"/>
        <v>0</v>
      </c>
      <c r="I67" s="437">
        <f t="shared" si="27"/>
        <v>0</v>
      </c>
      <c r="J67" s="437">
        <f t="shared" si="27"/>
        <v>2700</v>
      </c>
      <c r="K67" s="437">
        <f t="shared" si="27"/>
        <v>2700</v>
      </c>
      <c r="L67" s="437">
        <f t="shared" si="27"/>
        <v>0</v>
      </c>
      <c r="M67" s="437">
        <f t="shared" si="27"/>
        <v>0</v>
      </c>
      <c r="N67" s="437">
        <f t="shared" si="27"/>
        <v>2700</v>
      </c>
    </row>
    <row r="68" spans="1:14" x14ac:dyDescent="0.25">
      <c r="A68" s="399" t="s">
        <v>164</v>
      </c>
      <c r="B68" s="437">
        <f>SUM(B31+B15)</f>
        <v>0</v>
      </c>
      <c r="C68" s="437">
        <f t="shared" ref="C68:N68" si="28">SUM(C31+C15)</f>
        <v>0</v>
      </c>
      <c r="D68" s="437">
        <f t="shared" si="28"/>
        <v>0</v>
      </c>
      <c r="E68" s="437">
        <f t="shared" si="28"/>
        <v>0</v>
      </c>
      <c r="F68" s="437">
        <f t="shared" si="28"/>
        <v>0</v>
      </c>
      <c r="G68" s="437">
        <f t="shared" si="28"/>
        <v>0</v>
      </c>
      <c r="H68" s="437">
        <f t="shared" si="28"/>
        <v>0</v>
      </c>
      <c r="I68" s="437">
        <f t="shared" si="28"/>
        <v>0</v>
      </c>
      <c r="J68" s="437">
        <f t="shared" si="28"/>
        <v>2700</v>
      </c>
      <c r="K68" s="437">
        <f t="shared" si="28"/>
        <v>2700</v>
      </c>
      <c r="L68" s="437">
        <f t="shared" si="28"/>
        <v>0</v>
      </c>
      <c r="M68" s="437">
        <f t="shared" si="28"/>
        <v>0</v>
      </c>
      <c r="N68" s="437">
        <f t="shared" si="28"/>
        <v>2700</v>
      </c>
    </row>
    <row r="69" spans="1:14" x14ac:dyDescent="0.25">
      <c r="A69" s="399" t="s">
        <v>321</v>
      </c>
      <c r="B69" s="437">
        <f>SUM(B14+B33)</f>
        <v>0</v>
      </c>
      <c r="C69" s="437">
        <f t="shared" ref="C69:N69" si="29">SUM(C14+C33)</f>
        <v>0</v>
      </c>
      <c r="D69" s="437">
        <f t="shared" si="29"/>
        <v>0</v>
      </c>
      <c r="E69" s="437">
        <f t="shared" si="29"/>
        <v>0</v>
      </c>
      <c r="F69" s="437">
        <f t="shared" si="29"/>
        <v>821.26</v>
      </c>
      <c r="G69" s="437">
        <f t="shared" si="29"/>
        <v>1130</v>
      </c>
      <c r="H69" s="437">
        <f t="shared" si="29"/>
        <v>0</v>
      </c>
      <c r="I69" s="437">
        <f t="shared" si="29"/>
        <v>0</v>
      </c>
      <c r="J69" s="437">
        <f t="shared" si="29"/>
        <v>1400</v>
      </c>
      <c r="K69" s="437">
        <f t="shared" si="29"/>
        <v>3351.26</v>
      </c>
      <c r="L69" s="437">
        <f t="shared" si="29"/>
        <v>0</v>
      </c>
      <c r="M69" s="437">
        <f t="shared" si="29"/>
        <v>0</v>
      </c>
      <c r="N69" s="437">
        <f t="shared" si="29"/>
        <v>3351.26</v>
      </c>
    </row>
    <row r="70" spans="1:14" x14ac:dyDescent="0.25">
      <c r="A70" s="265" t="s">
        <v>337</v>
      </c>
      <c r="B70" s="437">
        <f>SUM(B11,B45,B27,B52)</f>
        <v>0</v>
      </c>
      <c r="C70" s="437">
        <f t="shared" ref="C70:N70" si="30">SUM(C11,C45,C27,C52)</f>
        <v>0</v>
      </c>
      <c r="D70" s="437">
        <f t="shared" si="30"/>
        <v>0</v>
      </c>
      <c r="E70" s="437">
        <f t="shared" si="30"/>
        <v>2000</v>
      </c>
      <c r="F70" s="437">
        <f t="shared" si="30"/>
        <v>0</v>
      </c>
      <c r="G70" s="437">
        <f t="shared" si="30"/>
        <v>0</v>
      </c>
      <c r="H70" s="437">
        <f t="shared" si="30"/>
        <v>2977.01</v>
      </c>
      <c r="I70" s="437">
        <f t="shared" si="30"/>
        <v>0</v>
      </c>
      <c r="J70" s="437">
        <f t="shared" si="30"/>
        <v>0</v>
      </c>
      <c r="K70" s="437">
        <f t="shared" si="30"/>
        <v>4977.01</v>
      </c>
      <c r="L70" s="437">
        <f t="shared" si="30"/>
        <v>2330.14</v>
      </c>
      <c r="M70" s="437">
        <f t="shared" si="30"/>
        <v>0</v>
      </c>
      <c r="N70" s="437">
        <f t="shared" si="30"/>
        <v>7307.15</v>
      </c>
    </row>
    <row r="71" spans="1:14" x14ac:dyDescent="0.25">
      <c r="A71" s="604" t="s">
        <v>431</v>
      </c>
      <c r="B71" s="605">
        <f>SUM(B32)</f>
        <v>0</v>
      </c>
      <c r="C71" s="605">
        <f t="shared" ref="C71:N71" si="31">SUM(C32)</f>
        <v>0</v>
      </c>
      <c r="D71" s="605">
        <f t="shared" si="31"/>
        <v>0</v>
      </c>
      <c r="E71" s="605">
        <f t="shared" si="31"/>
        <v>0</v>
      </c>
      <c r="F71" s="605">
        <f t="shared" si="31"/>
        <v>5.28</v>
      </c>
      <c r="G71" s="605">
        <f t="shared" si="31"/>
        <v>0</v>
      </c>
      <c r="H71" s="605">
        <f t="shared" si="31"/>
        <v>0</v>
      </c>
      <c r="I71" s="605">
        <f t="shared" si="31"/>
        <v>0</v>
      </c>
      <c r="J71" s="605">
        <f t="shared" si="31"/>
        <v>0</v>
      </c>
      <c r="K71" s="605">
        <f t="shared" si="31"/>
        <v>5.28</v>
      </c>
      <c r="L71" s="605">
        <f t="shared" si="31"/>
        <v>0</v>
      </c>
      <c r="M71" s="605">
        <f t="shared" si="31"/>
        <v>0</v>
      </c>
      <c r="N71" s="605">
        <f t="shared" si="31"/>
        <v>5.28</v>
      </c>
    </row>
    <row r="72" spans="1:14" ht="15.75" thickBot="1" x14ac:dyDescent="0.3">
      <c r="A72" s="270" t="s">
        <v>269</v>
      </c>
      <c r="B72" s="411">
        <f t="shared" ref="B72:N72" si="32">SUM(B10,B26,B43,)</f>
        <v>1730</v>
      </c>
      <c r="C72" s="411">
        <f t="shared" si="32"/>
        <v>591.41999999999996</v>
      </c>
      <c r="D72" s="411">
        <f t="shared" si="32"/>
        <v>0</v>
      </c>
      <c r="E72" s="411">
        <f t="shared" si="32"/>
        <v>442.58</v>
      </c>
      <c r="F72" s="411">
        <f t="shared" si="32"/>
        <v>0</v>
      </c>
      <c r="G72" s="411">
        <f t="shared" si="32"/>
        <v>0</v>
      </c>
      <c r="H72" s="411">
        <f t="shared" si="32"/>
        <v>0</v>
      </c>
      <c r="I72" s="411">
        <f t="shared" si="32"/>
        <v>0</v>
      </c>
      <c r="J72" s="411">
        <f t="shared" si="32"/>
        <v>0</v>
      </c>
      <c r="K72" s="411">
        <f t="shared" si="32"/>
        <v>442.58</v>
      </c>
      <c r="L72" s="411">
        <f t="shared" si="32"/>
        <v>0</v>
      </c>
      <c r="M72" s="411">
        <f t="shared" si="32"/>
        <v>0</v>
      </c>
      <c r="N72" s="411">
        <f t="shared" si="32"/>
        <v>2764</v>
      </c>
    </row>
    <row r="73" spans="1:14" ht="15.75" thickBot="1" x14ac:dyDescent="0.3">
      <c r="A73" s="254"/>
      <c r="B73" s="439"/>
      <c r="C73" s="440"/>
      <c r="D73" s="441"/>
      <c r="E73" s="257"/>
      <c r="F73" s="257"/>
      <c r="G73" s="257"/>
      <c r="H73" s="257"/>
      <c r="I73" s="257"/>
      <c r="J73" s="257"/>
      <c r="K73" s="257"/>
      <c r="L73" s="257"/>
      <c r="M73" s="257"/>
      <c r="N73" s="442">
        <f>SUM(N58:N72)</f>
        <v>395557.85000000009</v>
      </c>
    </row>
    <row r="74" spans="1:14" ht="30.75" thickBot="1" x14ac:dyDescent="0.3">
      <c r="A74" s="198">
        <v>222</v>
      </c>
      <c r="B74" s="629" t="s">
        <v>338</v>
      </c>
      <c r="C74" s="630" t="s">
        <v>339</v>
      </c>
      <c r="D74" s="631" t="s">
        <v>340</v>
      </c>
      <c r="E74" s="632" t="s">
        <v>235</v>
      </c>
      <c r="G74" s="198" t="s">
        <v>417</v>
      </c>
      <c r="H74" s="633"/>
      <c r="I74" s="634" t="s">
        <v>339</v>
      </c>
      <c r="J74" s="635"/>
      <c r="K74" s="636" t="s">
        <v>235</v>
      </c>
    </row>
    <row r="75" spans="1:14" x14ac:dyDescent="0.25">
      <c r="A75" s="447" t="s">
        <v>334</v>
      </c>
      <c r="B75" s="637">
        <v>291826</v>
      </c>
      <c r="C75" s="638">
        <f>SUM(N58)</f>
        <v>291826</v>
      </c>
      <c r="D75" s="639">
        <f t="shared" ref="D75:D78" si="33">SUM(B75-C75)</f>
        <v>0</v>
      </c>
      <c r="E75" s="640">
        <v>291826</v>
      </c>
      <c r="F75" s="452"/>
      <c r="G75" s="561"/>
      <c r="H75" s="562">
        <v>0</v>
      </c>
      <c r="I75" s="563">
        <f>SUM(T47)</f>
        <v>0</v>
      </c>
      <c r="J75" s="460"/>
      <c r="K75" s="564">
        <f>SUM(T24)</f>
        <v>0</v>
      </c>
      <c r="L75" s="452"/>
      <c r="M75" s="452"/>
      <c r="N75" s="452"/>
    </row>
    <row r="76" spans="1:14" x14ac:dyDescent="0.25">
      <c r="A76" s="453" t="s">
        <v>341</v>
      </c>
      <c r="B76" s="641">
        <v>24.33</v>
      </c>
      <c r="C76" s="642">
        <f>SUM(N65)</f>
        <v>24.33</v>
      </c>
      <c r="D76" s="643">
        <f t="shared" si="33"/>
        <v>0</v>
      </c>
      <c r="E76" s="644">
        <v>25</v>
      </c>
      <c r="F76" s="452"/>
      <c r="G76" s="561" t="s">
        <v>418</v>
      </c>
      <c r="H76" s="562"/>
      <c r="I76" s="563"/>
      <c r="J76" s="460"/>
      <c r="K76" s="564"/>
    </row>
    <row r="77" spans="1:14" x14ac:dyDescent="0.25">
      <c r="A77" s="456" t="s">
        <v>335</v>
      </c>
      <c r="B77" s="645">
        <v>52157.57</v>
      </c>
      <c r="C77" s="646">
        <f>SUM(N62)</f>
        <v>52157.57</v>
      </c>
      <c r="D77" s="643">
        <f t="shared" si="33"/>
        <v>0</v>
      </c>
      <c r="E77" s="647">
        <v>52200</v>
      </c>
      <c r="F77" s="452"/>
      <c r="G77" s="561" t="s">
        <v>419</v>
      </c>
      <c r="H77" s="562"/>
      <c r="I77" s="563">
        <v>14827.12</v>
      </c>
      <c r="J77" s="460"/>
      <c r="K77" s="564">
        <v>14862</v>
      </c>
      <c r="L77" s="516"/>
      <c r="M77" s="516"/>
      <c r="N77" s="254"/>
    </row>
    <row r="78" spans="1:14" x14ac:dyDescent="0.25">
      <c r="A78" s="456" t="s">
        <v>342</v>
      </c>
      <c r="B78" s="645"/>
      <c r="C78" s="646">
        <f>SUM(N63)</f>
        <v>0</v>
      </c>
      <c r="D78" s="643">
        <f t="shared" si="33"/>
        <v>0</v>
      </c>
      <c r="E78" s="647"/>
      <c r="F78" s="462"/>
      <c r="G78" s="561" t="s">
        <v>420</v>
      </c>
      <c r="H78" s="562">
        <v>0</v>
      </c>
      <c r="I78" s="563">
        <v>503.29</v>
      </c>
      <c r="J78" s="460"/>
      <c r="K78" s="564">
        <v>504</v>
      </c>
      <c r="L78" s="518"/>
      <c r="M78" s="518"/>
      <c r="N78" s="254"/>
    </row>
    <row r="79" spans="1:14" x14ac:dyDescent="0.25">
      <c r="A79" s="456" t="s">
        <v>343</v>
      </c>
      <c r="B79" s="645"/>
      <c r="C79" s="646"/>
      <c r="D79" s="643"/>
      <c r="E79" s="647"/>
      <c r="F79" s="463"/>
      <c r="G79" s="561" t="s">
        <v>429</v>
      </c>
      <c r="H79" s="562">
        <v>0</v>
      </c>
      <c r="I79" s="563">
        <v>7916.8</v>
      </c>
      <c r="J79" s="460"/>
      <c r="K79" s="564">
        <v>8411</v>
      </c>
      <c r="L79" s="518"/>
      <c r="M79" s="518"/>
      <c r="N79" s="520"/>
    </row>
    <row r="80" spans="1:14" x14ac:dyDescent="0.25">
      <c r="A80" s="456" t="s">
        <v>337</v>
      </c>
      <c r="B80" s="645">
        <v>7307.15</v>
      </c>
      <c r="C80" s="646">
        <f>SUM(N70)</f>
        <v>7307.15</v>
      </c>
      <c r="D80" s="643">
        <f t="shared" ref="D80:D85" si="34">SUM(B80-C80)</f>
        <v>0</v>
      </c>
      <c r="E80" s="647">
        <v>7308</v>
      </c>
      <c r="F80" s="535"/>
      <c r="G80" s="561" t="s">
        <v>428</v>
      </c>
      <c r="H80" s="562">
        <v>0</v>
      </c>
      <c r="I80" s="563">
        <f>653.28+2996+210.96+1080+0</f>
        <v>4940.24</v>
      </c>
      <c r="J80" s="460"/>
      <c r="K80" s="564">
        <f>3649+211+1080+0</f>
        <v>4940</v>
      </c>
      <c r="L80" s="518"/>
      <c r="M80" s="521"/>
    </row>
    <row r="81" spans="1:14" x14ac:dyDescent="0.25">
      <c r="A81" s="456" t="s">
        <v>315</v>
      </c>
      <c r="B81" s="645">
        <v>29568</v>
      </c>
      <c r="C81" s="646">
        <f>SUM(N59)</f>
        <v>29568</v>
      </c>
      <c r="D81" s="643">
        <f t="shared" si="34"/>
        <v>0</v>
      </c>
      <c r="E81" s="647">
        <v>29568</v>
      </c>
      <c r="F81" s="231"/>
      <c r="G81" s="561"/>
      <c r="H81" s="562"/>
      <c r="I81" s="563"/>
      <c r="J81" s="460"/>
      <c r="K81" s="564"/>
      <c r="L81" s="518"/>
      <c r="M81" s="521"/>
    </row>
    <row r="82" spans="1:14" x14ac:dyDescent="0.25">
      <c r="A82" s="456" t="s">
        <v>316</v>
      </c>
      <c r="B82" s="645"/>
      <c r="C82" s="646">
        <f>SUM(N60)</f>
        <v>0</v>
      </c>
      <c r="D82" s="643">
        <f t="shared" si="34"/>
        <v>0</v>
      </c>
      <c r="E82" s="647"/>
      <c r="F82" s="231"/>
      <c r="G82" s="561"/>
      <c r="H82" s="562">
        <v>0</v>
      </c>
      <c r="I82" s="563">
        <f t="shared" ref="I82:I87" si="35">SUM(T55)</f>
        <v>0</v>
      </c>
      <c r="J82" s="460">
        <f t="shared" ref="J82:J87" si="36">SUM(H82-I82)</f>
        <v>0</v>
      </c>
      <c r="K82" s="564">
        <f>SUM(T31)</f>
        <v>0</v>
      </c>
      <c r="L82" s="518"/>
      <c r="M82" s="521"/>
    </row>
    <row r="83" spans="1:14" x14ac:dyDescent="0.25">
      <c r="A83" s="456" t="s">
        <v>269</v>
      </c>
      <c r="B83" s="645">
        <v>2764</v>
      </c>
      <c r="C83" s="646">
        <f>SUM(N72)</f>
        <v>2764</v>
      </c>
      <c r="D83" s="643">
        <f t="shared" si="34"/>
        <v>0</v>
      </c>
      <c r="E83" s="647">
        <v>2764</v>
      </c>
      <c r="F83" s="466"/>
      <c r="G83" s="565"/>
      <c r="H83" s="562">
        <v>0</v>
      </c>
      <c r="I83" s="563">
        <f t="shared" si="35"/>
        <v>0</v>
      </c>
      <c r="J83" s="460">
        <f t="shared" si="36"/>
        <v>0</v>
      </c>
      <c r="K83" s="564">
        <f>SUM(T32)</f>
        <v>0</v>
      </c>
      <c r="L83" s="466"/>
      <c r="M83" s="521"/>
    </row>
    <row r="84" spans="1:14" x14ac:dyDescent="0.25">
      <c r="A84" s="456" t="s">
        <v>344</v>
      </c>
      <c r="B84" s="645">
        <v>2690.26</v>
      </c>
      <c r="C84" s="648">
        <f>SUM(N64)</f>
        <v>2690.26</v>
      </c>
      <c r="D84" s="643">
        <f t="shared" si="34"/>
        <v>0</v>
      </c>
      <c r="E84" s="647">
        <v>2691</v>
      </c>
      <c r="G84" s="565"/>
      <c r="H84" s="562">
        <v>0</v>
      </c>
      <c r="I84" s="563">
        <f t="shared" si="35"/>
        <v>0</v>
      </c>
      <c r="J84" s="460">
        <f t="shared" si="36"/>
        <v>0</v>
      </c>
      <c r="K84" s="564">
        <f t="shared" ref="K84:K87" si="37">SUM(T35)</f>
        <v>0</v>
      </c>
      <c r="L84" s="466"/>
      <c r="M84" s="521"/>
    </row>
    <row r="85" spans="1:14" x14ac:dyDescent="0.25">
      <c r="A85" s="456" t="s">
        <v>321</v>
      </c>
      <c r="B85" s="645">
        <v>3351.26</v>
      </c>
      <c r="C85" s="648">
        <f>SUM(N69)</f>
        <v>3351.26</v>
      </c>
      <c r="D85" s="643">
        <f t="shared" si="34"/>
        <v>0</v>
      </c>
      <c r="E85" s="649">
        <v>3352</v>
      </c>
      <c r="F85" s="231"/>
      <c r="G85" s="565"/>
      <c r="H85" s="562">
        <v>0</v>
      </c>
      <c r="I85" s="563">
        <f t="shared" si="35"/>
        <v>0</v>
      </c>
      <c r="J85" s="460">
        <f t="shared" si="36"/>
        <v>0</v>
      </c>
      <c r="K85" s="564">
        <f t="shared" si="37"/>
        <v>0</v>
      </c>
      <c r="L85" s="466"/>
      <c r="M85" s="521"/>
    </row>
    <row r="86" spans="1:14" x14ac:dyDescent="0.25">
      <c r="A86" s="468" t="s">
        <v>162</v>
      </c>
      <c r="B86" s="645">
        <v>464</v>
      </c>
      <c r="C86" s="648">
        <f>SUM(N66)</f>
        <v>464</v>
      </c>
      <c r="D86" s="643">
        <f t="shared" ref="D86:D89" si="38">SUM(B86-C86)</f>
        <v>0</v>
      </c>
      <c r="E86" s="649">
        <v>464</v>
      </c>
      <c r="G86" s="561"/>
      <c r="H86" s="562">
        <v>0</v>
      </c>
      <c r="I86" s="563">
        <f t="shared" si="35"/>
        <v>0</v>
      </c>
      <c r="J86" s="460">
        <f t="shared" si="36"/>
        <v>0</v>
      </c>
      <c r="K86" s="564">
        <f t="shared" si="37"/>
        <v>0</v>
      </c>
      <c r="L86" s="466"/>
      <c r="M86" s="521"/>
    </row>
    <row r="87" spans="1:14" x14ac:dyDescent="0.25">
      <c r="A87" s="456" t="s">
        <v>431</v>
      </c>
      <c r="B87" s="645">
        <v>5.28</v>
      </c>
      <c r="C87" s="646">
        <f>SUM(N71)</f>
        <v>5.28</v>
      </c>
      <c r="D87" s="643">
        <f t="shared" si="38"/>
        <v>0</v>
      </c>
      <c r="E87" s="647">
        <v>5</v>
      </c>
      <c r="G87" s="561"/>
      <c r="H87" s="562">
        <v>0</v>
      </c>
      <c r="I87" s="563">
        <f t="shared" si="35"/>
        <v>0</v>
      </c>
      <c r="J87" s="460">
        <f t="shared" si="36"/>
        <v>0</v>
      </c>
      <c r="K87" s="564">
        <f t="shared" si="37"/>
        <v>0</v>
      </c>
      <c r="L87" s="466"/>
      <c r="M87" s="521"/>
    </row>
    <row r="88" spans="1:14" x14ac:dyDescent="0.25">
      <c r="A88" s="456" t="s">
        <v>323</v>
      </c>
      <c r="B88" s="645">
        <v>2700</v>
      </c>
      <c r="C88" s="646">
        <f>SUM(N67)</f>
        <v>2700</v>
      </c>
      <c r="D88" s="643">
        <f t="shared" si="38"/>
        <v>0</v>
      </c>
      <c r="E88" s="647">
        <v>2700</v>
      </c>
      <c r="F88" s="231"/>
      <c r="G88" s="561"/>
      <c r="H88" s="562">
        <v>0</v>
      </c>
      <c r="I88" s="563">
        <f>SUM(T65)</f>
        <v>0</v>
      </c>
      <c r="J88" s="460">
        <f>SUM(H88-I88)</f>
        <v>0</v>
      </c>
      <c r="K88" s="564">
        <f>SUM(T43)</f>
        <v>0</v>
      </c>
      <c r="L88" s="466"/>
      <c r="M88" s="521"/>
    </row>
    <row r="89" spans="1:14" ht="15.75" thickBot="1" x14ac:dyDescent="0.3">
      <c r="A89" s="456" t="s">
        <v>164</v>
      </c>
      <c r="B89" s="645">
        <v>2700</v>
      </c>
      <c r="C89" s="646">
        <f>SUM(N68)</f>
        <v>2700</v>
      </c>
      <c r="D89" s="643">
        <f t="shared" si="38"/>
        <v>0</v>
      </c>
      <c r="E89" s="650">
        <v>2700</v>
      </c>
      <c r="G89" s="561"/>
      <c r="H89" s="562">
        <v>0</v>
      </c>
      <c r="I89" s="563">
        <f>SUM(T68)</f>
        <v>0</v>
      </c>
      <c r="J89" s="460">
        <f>SUM(H89-I89)</f>
        <v>0</v>
      </c>
      <c r="K89" s="564">
        <f>SUM(T44)</f>
        <v>0</v>
      </c>
      <c r="L89" s="466"/>
      <c r="M89" s="521"/>
    </row>
    <row r="90" spans="1:14" ht="15.75" thickBot="1" x14ac:dyDescent="0.3">
      <c r="A90" s="470" t="s">
        <v>346</v>
      </c>
      <c r="B90" s="608">
        <f>SUM(B75:B89)</f>
        <v>395557.85000000009</v>
      </c>
      <c r="C90" s="652">
        <f t="shared" ref="C90:E90" si="39">SUM(C75:C89)</f>
        <v>395557.85000000009</v>
      </c>
      <c r="D90" s="608">
        <f t="shared" si="39"/>
        <v>0</v>
      </c>
      <c r="E90" s="443">
        <f t="shared" si="39"/>
        <v>395603</v>
      </c>
      <c r="F90" s="231"/>
      <c r="G90" s="561"/>
      <c r="H90" s="562"/>
      <c r="I90" s="563"/>
      <c r="J90" s="460"/>
      <c r="K90" s="564"/>
      <c r="L90" s="466"/>
      <c r="M90" s="521"/>
    </row>
    <row r="91" spans="1:14" x14ac:dyDescent="0.25">
      <c r="A91" s="474" t="s">
        <v>347</v>
      </c>
      <c r="B91" s="609"/>
      <c r="C91" s="610"/>
      <c r="D91" s="611">
        <f>SUM(B91-C91)</f>
        <v>0</v>
      </c>
      <c r="E91" s="213"/>
      <c r="F91" s="231"/>
      <c r="G91" s="561"/>
      <c r="H91" s="562"/>
      <c r="I91" s="563"/>
      <c r="J91" s="460"/>
      <c r="K91" s="564"/>
      <c r="L91" s="466"/>
      <c r="M91" s="521"/>
    </row>
    <row r="92" spans="1:14" ht="15.75" thickBot="1" x14ac:dyDescent="0.3">
      <c r="A92" s="478" t="s">
        <v>348</v>
      </c>
      <c r="B92" s="479"/>
      <c r="C92" s="612"/>
      <c r="D92" s="613">
        <f>SUM(B92-C92)</f>
        <v>0</v>
      </c>
      <c r="E92" s="482"/>
      <c r="G92" s="566"/>
      <c r="H92" s="567"/>
      <c r="I92" s="568"/>
      <c r="J92" s="569"/>
      <c r="K92" s="570"/>
      <c r="L92" s="466"/>
    </row>
    <row r="93" spans="1:14" ht="15.75" thickBot="1" x14ac:dyDescent="0.3">
      <c r="A93" s="483" t="s">
        <v>349</v>
      </c>
      <c r="B93" s="614">
        <f>SUM(B90:B92)</f>
        <v>395557.85000000009</v>
      </c>
      <c r="C93" s="615">
        <f>SUM(C90:C92)</f>
        <v>395557.85000000009</v>
      </c>
      <c r="D93" s="615">
        <f>SUM(D90:D92)</f>
        <v>0</v>
      </c>
      <c r="E93" s="223">
        <f>SUM(E90:E92)</f>
        <v>395603</v>
      </c>
      <c r="G93" s="571" t="s">
        <v>346</v>
      </c>
      <c r="H93" s="572">
        <f>SUM(H75:H89)</f>
        <v>0</v>
      </c>
      <c r="I93" s="572">
        <f>SUM(I75:I89)</f>
        <v>28187.450000000004</v>
      </c>
      <c r="J93" s="425">
        <f>SUM(J75:J89)</f>
        <v>0</v>
      </c>
      <c r="K93" s="573">
        <f>SUM(K75:K89)</f>
        <v>28717</v>
      </c>
      <c r="L93" s="516"/>
      <c r="M93" s="662" t="s">
        <v>423</v>
      </c>
      <c r="N93" s="662"/>
    </row>
    <row r="94" spans="1:14" x14ac:dyDescent="0.25">
      <c r="A94" s="192"/>
      <c r="B94" s="486"/>
      <c r="C94" s="257"/>
      <c r="D94" s="487"/>
      <c r="E94" s="487"/>
      <c r="G94" s="574"/>
      <c r="H94" s="575"/>
      <c r="I94" s="576"/>
      <c r="J94" s="577"/>
      <c r="K94" s="578"/>
      <c r="L94" s="466"/>
      <c r="M94" s="579">
        <f>SUM(C93+I96)</f>
        <v>423745.3000000001</v>
      </c>
      <c r="N94" s="579">
        <f>SUM(E93+K96)</f>
        <v>424320</v>
      </c>
    </row>
    <row r="95" spans="1:14" ht="15.75" thickBot="1" x14ac:dyDescent="0.3">
      <c r="B95" s="231"/>
      <c r="C95" s="488"/>
      <c r="D95" s="60"/>
      <c r="G95" s="580"/>
      <c r="H95" s="567"/>
      <c r="I95" s="568"/>
      <c r="J95" s="581"/>
      <c r="K95" s="570"/>
      <c r="L95" s="518"/>
      <c r="M95" s="231"/>
      <c r="N95" s="231"/>
    </row>
    <row r="96" spans="1:14" ht="15.75" thickBot="1" x14ac:dyDescent="0.3">
      <c r="A96" s="198" t="s">
        <v>145</v>
      </c>
      <c r="B96" s="2">
        <v>223</v>
      </c>
      <c r="C96" s="231"/>
      <c r="G96" s="571" t="s">
        <v>349</v>
      </c>
      <c r="H96" s="582">
        <f>SUM(H93:H95)</f>
        <v>0</v>
      </c>
      <c r="I96" s="582">
        <f>SUM(I93:I95)</f>
        <v>28187.450000000004</v>
      </c>
      <c r="J96" s="582">
        <f>SUM(J93:J95)</f>
        <v>0</v>
      </c>
      <c r="K96" s="583">
        <f>SUM(K93:K95)</f>
        <v>28717</v>
      </c>
      <c r="L96" s="518"/>
    </row>
    <row r="97" spans="1:14" x14ac:dyDescent="0.25">
      <c r="A97" s="211" t="s">
        <v>350</v>
      </c>
      <c r="B97" s="616">
        <v>1280.5</v>
      </c>
      <c r="C97" s="606"/>
      <c r="D97" s="617"/>
      <c r="E97" s="611">
        <v>1281</v>
      </c>
      <c r="F97" s="231"/>
      <c r="L97" s="518"/>
    </row>
    <row r="98" spans="1:14" x14ac:dyDescent="0.25">
      <c r="A98" s="215" t="s">
        <v>351</v>
      </c>
      <c r="B98" s="618">
        <v>150.38</v>
      </c>
      <c r="C98" s="460"/>
      <c r="D98" s="619"/>
      <c r="E98" s="620">
        <v>151</v>
      </c>
      <c r="F98" s="231"/>
      <c r="L98" s="466"/>
    </row>
    <row r="99" spans="1:14" ht="15.75" thickBot="1" x14ac:dyDescent="0.3">
      <c r="A99" s="215" t="s">
        <v>321</v>
      </c>
      <c r="B99" s="621">
        <v>3351.26</v>
      </c>
      <c r="C99" s="460"/>
      <c r="D99" s="619"/>
      <c r="E99" s="620">
        <v>3352</v>
      </c>
      <c r="F99" s="231"/>
      <c r="G99" s="2" t="s">
        <v>417</v>
      </c>
      <c r="L99" s="466"/>
    </row>
    <row r="100" spans="1:14" ht="15.75" thickBot="1" x14ac:dyDescent="0.3">
      <c r="A100" s="215" t="s">
        <v>352</v>
      </c>
      <c r="B100" s="618">
        <v>2000</v>
      </c>
      <c r="C100" s="607"/>
      <c r="D100" s="619"/>
      <c r="E100" s="620">
        <v>2000</v>
      </c>
      <c r="F100" s="231"/>
      <c r="G100" s="584" t="s">
        <v>145</v>
      </c>
      <c r="H100" s="585" t="s">
        <v>424</v>
      </c>
      <c r="I100" s="586"/>
      <c r="J100" s="587"/>
      <c r="K100" s="588" t="s">
        <v>235</v>
      </c>
      <c r="L100" s="466"/>
    </row>
    <row r="101" spans="1:14" x14ac:dyDescent="0.25">
      <c r="A101" s="215" t="s">
        <v>353</v>
      </c>
      <c r="B101" s="618">
        <v>3900.6</v>
      </c>
      <c r="C101" s="607"/>
      <c r="D101" s="619"/>
      <c r="E101" s="620">
        <v>3901</v>
      </c>
      <c r="F101" s="231"/>
      <c r="G101" s="589" t="s">
        <v>425</v>
      </c>
      <c r="H101" s="576">
        <v>15187.61</v>
      </c>
      <c r="I101" s="576"/>
      <c r="J101" s="590"/>
      <c r="K101" s="591">
        <v>15187</v>
      </c>
      <c r="L101" s="466"/>
    </row>
    <row r="102" spans="1:14" x14ac:dyDescent="0.25">
      <c r="A102" s="216" t="s">
        <v>354</v>
      </c>
      <c r="B102" s="622"/>
      <c r="C102" s="623"/>
      <c r="D102" s="460"/>
      <c r="E102" s="624"/>
      <c r="F102" s="231"/>
      <c r="G102" s="589" t="s">
        <v>426</v>
      </c>
      <c r="H102" s="576">
        <v>178.27</v>
      </c>
      <c r="I102" s="576"/>
      <c r="J102" s="590"/>
      <c r="K102" s="591">
        <v>179</v>
      </c>
      <c r="L102" s="528"/>
    </row>
    <row r="103" spans="1:14" x14ac:dyDescent="0.25">
      <c r="A103" s="216" t="s">
        <v>343</v>
      </c>
      <c r="B103" s="622"/>
      <c r="C103" s="623"/>
      <c r="D103" s="460"/>
      <c r="E103" s="624"/>
      <c r="G103" s="589" t="s">
        <v>119</v>
      </c>
      <c r="H103" s="576">
        <v>0</v>
      </c>
      <c r="I103" s="576"/>
      <c r="J103" s="590"/>
      <c r="K103" s="591"/>
      <c r="L103" s="528"/>
    </row>
    <row r="104" spans="1:14" ht="15.75" thickBot="1" x14ac:dyDescent="0.3">
      <c r="A104" s="499" t="s">
        <v>431</v>
      </c>
      <c r="B104" s="651">
        <v>5.28</v>
      </c>
      <c r="C104" s="569" t="s">
        <v>355</v>
      </c>
      <c r="D104" s="625" t="s">
        <v>356</v>
      </c>
      <c r="E104" s="624">
        <v>5</v>
      </c>
      <c r="F104" s="231"/>
      <c r="G104" s="589" t="s">
        <v>421</v>
      </c>
      <c r="H104" s="576">
        <v>1817.21</v>
      </c>
      <c r="I104" s="576"/>
      <c r="J104" s="590"/>
      <c r="K104" s="590">
        <v>1817</v>
      </c>
      <c r="L104" s="528"/>
    </row>
    <row r="105" spans="1:14" ht="15.75" thickBot="1" x14ac:dyDescent="0.3">
      <c r="A105" s="503" t="s">
        <v>357</v>
      </c>
      <c r="B105" s="626">
        <f>SUM(B97:B104)</f>
        <v>10688.02</v>
      </c>
      <c r="C105" s="627">
        <v>10688.02</v>
      </c>
      <c r="D105" s="602">
        <f>SUM(B105-C105)</f>
        <v>0</v>
      </c>
      <c r="E105" s="628">
        <f>SUM(E97:E104)</f>
        <v>10690</v>
      </c>
      <c r="G105" s="592" t="s">
        <v>422</v>
      </c>
      <c r="H105" s="563">
        <v>6099.59</v>
      </c>
      <c r="I105" s="563"/>
      <c r="J105" s="593"/>
      <c r="K105" s="593">
        <v>6100</v>
      </c>
      <c r="L105" s="231"/>
    </row>
    <row r="106" spans="1:14" x14ac:dyDescent="0.25">
      <c r="B106" s="231"/>
      <c r="C106" s="231"/>
      <c r="D106" t="s">
        <v>358</v>
      </c>
      <c r="F106" s="231"/>
      <c r="G106" s="592"/>
      <c r="H106" s="460"/>
      <c r="I106" s="460"/>
      <c r="J106" s="593"/>
      <c r="K106" s="593"/>
      <c r="L106" s="231"/>
      <c r="M106" s="663" t="s">
        <v>427</v>
      </c>
      <c r="N106" s="663"/>
    </row>
    <row r="107" spans="1:14" ht="15.75" thickBot="1" x14ac:dyDescent="0.3">
      <c r="C107" s="231"/>
      <c r="E107" s="231"/>
      <c r="G107" s="594"/>
      <c r="H107" s="460"/>
      <c r="I107" s="460"/>
      <c r="J107" s="593"/>
      <c r="K107" s="593"/>
      <c r="M107" s="595">
        <f>SUM(B105+H109)</f>
        <v>33970.699999999997</v>
      </c>
      <c r="N107" s="595">
        <f>SUM(E105+K109)</f>
        <v>33973</v>
      </c>
    </row>
    <row r="108" spans="1:14" ht="15.75" thickBot="1" x14ac:dyDescent="0.3">
      <c r="B108" s="507" t="s">
        <v>359</v>
      </c>
      <c r="C108" s="508" t="s">
        <v>360</v>
      </c>
      <c r="D108" s="509" t="s">
        <v>361</v>
      </c>
      <c r="G108" s="596"/>
      <c r="H108" s="597"/>
      <c r="I108" s="598"/>
      <c r="J108" s="593"/>
      <c r="K108" s="593"/>
      <c r="L108" s="231"/>
      <c r="M108" s="231"/>
      <c r="N108" s="231"/>
    </row>
    <row r="109" spans="1:14" ht="15.75" thickBot="1" x14ac:dyDescent="0.3">
      <c r="B109" s="510">
        <f>SUM(B93)</f>
        <v>395557.85000000009</v>
      </c>
      <c r="C109" s="411">
        <f>SUM(C93)</f>
        <v>395557.85000000009</v>
      </c>
      <c r="D109" s="511">
        <f>SUM(B109-C109)</f>
        <v>0</v>
      </c>
      <c r="G109" s="599" t="s">
        <v>357</v>
      </c>
      <c r="H109" s="600">
        <f>SUM(H101:H108)</f>
        <v>23282.68</v>
      </c>
      <c r="I109" s="601"/>
      <c r="J109" s="602"/>
      <c r="K109" s="603">
        <f>SUM(K101:K108)</f>
        <v>23283</v>
      </c>
    </row>
    <row r="111" spans="1:14" x14ac:dyDescent="0.25">
      <c r="D111" s="231">
        <f>SUM(B109-C109)</f>
        <v>0</v>
      </c>
    </row>
  </sheetData>
  <mergeCells count="2">
    <mergeCell ref="M93:N93"/>
    <mergeCell ref="M106:N106"/>
  </mergeCells>
  <pageMargins left="0.7" right="0.7" top="0.75" bottom="0.75" header="0.3" footer="0.3"/>
  <pageSetup paperSize="9" scale="54" orientation="landscape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9"/>
  <sheetViews>
    <sheetView topLeftCell="A40" workbookViewId="0">
      <selection activeCell="J45" sqref="J45"/>
    </sheetView>
  </sheetViews>
  <sheetFormatPr defaultRowHeight="15" x14ac:dyDescent="0.25"/>
  <cols>
    <col min="1" max="1" width="16.5703125" customWidth="1"/>
    <col min="2" max="2" width="16.85546875" customWidth="1"/>
    <col min="3" max="6" width="15.7109375" customWidth="1"/>
    <col min="7" max="7" width="16.85546875" customWidth="1"/>
    <col min="8" max="14" width="15.7109375" customWidth="1"/>
    <col min="15" max="15" width="16.85546875" customWidth="1"/>
    <col min="16" max="16" width="15.7109375" bestFit="1" customWidth="1"/>
  </cols>
  <sheetData>
    <row r="1" spans="1:16" x14ac:dyDescent="0.25">
      <c r="A1" s="198" t="s">
        <v>208</v>
      </c>
      <c r="C1">
        <v>2019</v>
      </c>
    </row>
    <row r="2" spans="1:16" ht="15.75" thickBot="1" x14ac:dyDescent="0.3">
      <c r="A2" s="199">
        <v>43466</v>
      </c>
      <c r="B2" s="2" t="s">
        <v>209</v>
      </c>
      <c r="C2" s="200">
        <v>12</v>
      </c>
      <c r="D2" s="201" t="s">
        <v>247</v>
      </c>
    </row>
    <row r="3" spans="1:16" ht="15.75" thickBot="1" x14ac:dyDescent="0.3">
      <c r="A3" s="202" t="s">
        <v>210</v>
      </c>
      <c r="B3" s="203" t="s">
        <v>211</v>
      </c>
      <c r="C3" s="204"/>
      <c r="D3" s="205" t="s">
        <v>212</v>
      </c>
      <c r="E3" s="206"/>
      <c r="F3" s="204"/>
      <c r="G3" s="205" t="s">
        <v>213</v>
      </c>
      <c r="H3" s="206"/>
      <c r="I3" s="204"/>
      <c r="J3" s="205" t="s">
        <v>214</v>
      </c>
      <c r="K3" s="206"/>
      <c r="L3" s="204"/>
      <c r="M3" s="205" t="s">
        <v>215</v>
      </c>
      <c r="N3" s="206"/>
    </row>
    <row r="4" spans="1:16" ht="15.75" thickBot="1" x14ac:dyDescent="0.3">
      <c r="A4" s="207" t="s">
        <v>207</v>
      </c>
      <c r="B4" s="208"/>
      <c r="C4" s="209" t="s">
        <v>216</v>
      </c>
      <c r="D4" s="210" t="s">
        <v>217</v>
      </c>
      <c r="E4" s="209" t="s">
        <v>218</v>
      </c>
      <c r="F4" s="209" t="s">
        <v>216</v>
      </c>
      <c r="G4" s="210" t="s">
        <v>217</v>
      </c>
      <c r="H4" s="209" t="s">
        <v>218</v>
      </c>
      <c r="I4" s="209" t="s">
        <v>216</v>
      </c>
      <c r="J4" s="210" t="s">
        <v>217</v>
      </c>
      <c r="K4" s="209" t="s">
        <v>218</v>
      </c>
      <c r="L4" s="209" t="s">
        <v>216</v>
      </c>
      <c r="M4" s="210" t="s">
        <v>217</v>
      </c>
      <c r="N4" s="209" t="s">
        <v>218</v>
      </c>
    </row>
    <row r="5" spans="1:16" x14ac:dyDescent="0.25">
      <c r="A5" s="202"/>
      <c r="B5" s="211" t="s">
        <v>219</v>
      </c>
      <c r="C5" s="211" t="s">
        <v>220</v>
      </c>
      <c r="D5" s="212">
        <f>SUM(E5*$C$2)</f>
        <v>74264.639999999999</v>
      </c>
      <c r="E5" s="213">
        <v>6188.72</v>
      </c>
      <c r="F5" s="211" t="s">
        <v>220</v>
      </c>
      <c r="G5" s="212">
        <f>SUM(H5*$C$2)</f>
        <v>123269.88</v>
      </c>
      <c r="H5" s="213">
        <v>10272.49</v>
      </c>
      <c r="I5" s="211" t="s">
        <v>220</v>
      </c>
      <c r="J5" s="212">
        <f>SUM(K5*$C$2)</f>
        <v>19789.079999999998</v>
      </c>
      <c r="K5" s="213">
        <v>1649.09</v>
      </c>
      <c r="L5" s="211" t="s">
        <v>220</v>
      </c>
      <c r="M5" s="212">
        <f>SUM(N5*$C$2)</f>
        <v>21140.400000000001</v>
      </c>
      <c r="N5" s="213">
        <v>1761.7</v>
      </c>
    </row>
    <row r="6" spans="1:16" ht="15.75" thickBot="1" x14ac:dyDescent="0.3">
      <c r="A6" s="214"/>
      <c r="B6" s="215" t="s">
        <v>221</v>
      </c>
      <c r="C6" s="216"/>
      <c r="D6" s="217">
        <f>SUM(E6*$C$2)</f>
        <v>0</v>
      </c>
      <c r="E6" s="218"/>
      <c r="F6" s="216"/>
      <c r="G6" s="217">
        <f>SUM(H6*$C$2)</f>
        <v>0</v>
      </c>
      <c r="H6" s="218"/>
      <c r="I6" s="216"/>
      <c r="J6" s="217">
        <f>SUM(K6*$C$2)</f>
        <v>0</v>
      </c>
      <c r="K6" s="218"/>
      <c r="L6" s="216"/>
      <c r="M6" s="217">
        <f>SUM(N6*$C$2)</f>
        <v>0</v>
      </c>
      <c r="N6" s="219"/>
    </row>
    <row r="7" spans="1:16" ht="15.75" thickBot="1" x14ac:dyDescent="0.3">
      <c r="A7" s="214"/>
      <c r="B7" s="220"/>
      <c r="C7" s="221" t="s">
        <v>103</v>
      </c>
      <c r="D7" s="222">
        <f>SUM(D5:D6)</f>
        <v>74264.639999999999</v>
      </c>
      <c r="E7" s="223">
        <f>SUM(E5:E6)</f>
        <v>6188.72</v>
      </c>
      <c r="F7" s="221" t="s">
        <v>103</v>
      </c>
      <c r="G7" s="222">
        <f>SUM(G5:G6)</f>
        <v>123269.88</v>
      </c>
      <c r="H7" s="223">
        <f>SUM(H5:H6)</f>
        <v>10272.49</v>
      </c>
      <c r="I7" s="221" t="s">
        <v>103</v>
      </c>
      <c r="J7" s="222">
        <f>SUM(J5:J6)</f>
        <v>19789.079999999998</v>
      </c>
      <c r="K7" s="223">
        <f>SUM(K5:K6)</f>
        <v>1649.09</v>
      </c>
      <c r="L7" s="221" t="s">
        <v>103</v>
      </c>
      <c r="M7" s="222">
        <f>SUM(M5:M6)</f>
        <v>21140.400000000001</v>
      </c>
      <c r="N7" s="223">
        <f>SUM(N5:N6)</f>
        <v>1761.7</v>
      </c>
    </row>
    <row r="8" spans="1:16" x14ac:dyDescent="0.25">
      <c r="A8" s="214"/>
      <c r="B8" s="211" t="s">
        <v>222</v>
      </c>
      <c r="C8" s="211"/>
      <c r="D8" s="212">
        <f>SUM(E8*$C$2)</f>
        <v>0</v>
      </c>
      <c r="E8" s="212"/>
      <c r="F8" s="211"/>
      <c r="G8" s="212">
        <f>SUM(H8*$C$2)</f>
        <v>9438</v>
      </c>
      <c r="H8" s="212">
        <v>786.5</v>
      </c>
      <c r="I8" s="211"/>
      <c r="J8" s="212">
        <f>SUM(K8*$C$2)</f>
        <v>0</v>
      </c>
      <c r="K8" s="212"/>
      <c r="L8" s="211"/>
      <c r="M8" s="212">
        <f>SUM(N8*$C$2)</f>
        <v>654</v>
      </c>
      <c r="N8" s="212">
        <v>54.5</v>
      </c>
    </row>
    <row r="9" spans="1:16" x14ac:dyDescent="0.25">
      <c r="A9" s="214"/>
      <c r="B9" s="224" t="s">
        <v>223</v>
      </c>
      <c r="C9" s="215"/>
      <c r="D9" s="219">
        <f>SUM(E9*$C$2)</f>
        <v>2784</v>
      </c>
      <c r="E9" s="219">
        <v>232</v>
      </c>
      <c r="F9" s="215"/>
      <c r="G9" s="219">
        <f>SUM(H9*$C$2)</f>
        <v>3636</v>
      </c>
      <c r="H9" s="219">
        <v>303</v>
      </c>
      <c r="I9" s="215"/>
      <c r="J9" s="219">
        <f>SUM(K9*$C$2)</f>
        <v>0</v>
      </c>
      <c r="K9" s="219"/>
      <c r="L9" s="215"/>
      <c r="M9" s="219">
        <f>SUM(N9*$C$2)</f>
        <v>0</v>
      </c>
      <c r="N9" s="219"/>
    </row>
    <row r="10" spans="1:16" x14ac:dyDescent="0.25">
      <c r="A10" s="214"/>
      <c r="B10" s="224" t="s">
        <v>224</v>
      </c>
      <c r="C10" s="215"/>
      <c r="D10" s="219">
        <f>SUM(E10*$C$2)</f>
        <v>4643.5199999999995</v>
      </c>
      <c r="E10" s="219">
        <v>386.96</v>
      </c>
      <c r="F10" s="215"/>
      <c r="G10" s="219">
        <f>SUM(H10*$C$2)</f>
        <v>6961.68</v>
      </c>
      <c r="H10" s="219">
        <v>580.14</v>
      </c>
      <c r="I10" s="215"/>
      <c r="J10" s="219">
        <f>SUM(K10*$C$2)</f>
        <v>629.76</v>
      </c>
      <c r="K10" s="219">
        <v>52.48</v>
      </c>
      <c r="L10" s="215"/>
      <c r="M10" s="219">
        <f>SUM(N10*$C$2)</f>
        <v>0</v>
      </c>
      <c r="N10" s="219"/>
    </row>
    <row r="11" spans="1:16" x14ac:dyDescent="0.25">
      <c r="A11" s="214"/>
      <c r="B11" s="224" t="s">
        <v>225</v>
      </c>
      <c r="C11" s="215"/>
      <c r="D11" s="225">
        <f>SUM(E11*$C$2)</f>
        <v>0</v>
      </c>
      <c r="E11" s="219"/>
      <c r="F11" s="215"/>
      <c r="G11" s="225">
        <f>SUM(H11*$C$2)</f>
        <v>1176</v>
      </c>
      <c r="H11" s="219">
        <v>98</v>
      </c>
      <c r="I11" s="215"/>
      <c r="J11" s="225">
        <f>SUM(K11*$C$2)</f>
        <v>0</v>
      </c>
      <c r="K11" s="219"/>
      <c r="L11" s="215"/>
      <c r="M11" s="225">
        <f>SUM(N11*$C$2)</f>
        <v>0</v>
      </c>
      <c r="N11" s="219"/>
    </row>
    <row r="12" spans="1:16" x14ac:dyDescent="0.25">
      <c r="A12" s="214"/>
      <c r="B12" s="215" t="s">
        <v>226</v>
      </c>
      <c r="C12" s="215"/>
      <c r="D12" s="219">
        <f>SUM(E12*$C$2)</f>
        <v>0</v>
      </c>
      <c r="E12" s="219"/>
      <c r="F12" s="215"/>
      <c r="G12" s="219">
        <f>SUM(H12*$C$2)</f>
        <v>2448</v>
      </c>
      <c r="H12" s="219">
        <v>204</v>
      </c>
      <c r="I12" s="215"/>
      <c r="J12" s="219">
        <f>SUM(K12*$C$2)</f>
        <v>0</v>
      </c>
      <c r="K12" s="219"/>
      <c r="L12" s="215"/>
      <c r="M12" s="219">
        <f>SUM(N12*$C$2)</f>
        <v>2400</v>
      </c>
      <c r="N12" s="219">
        <v>200</v>
      </c>
    </row>
    <row r="13" spans="1:16" ht="15.75" thickBot="1" x14ac:dyDescent="0.3">
      <c r="A13" s="214"/>
      <c r="B13" s="232"/>
      <c r="C13" s="232"/>
      <c r="D13" s="282"/>
      <c r="E13" s="283"/>
      <c r="F13" s="232"/>
      <c r="G13" s="282"/>
      <c r="H13" s="283"/>
      <c r="I13" s="232"/>
      <c r="J13" s="282"/>
      <c r="K13" s="283"/>
      <c r="L13" s="232"/>
      <c r="M13" s="282"/>
      <c r="N13" s="283"/>
    </row>
    <row r="14" spans="1:16" ht="15.75" thickBot="1" x14ac:dyDescent="0.3">
      <c r="A14" s="214"/>
      <c r="B14" s="220"/>
      <c r="C14" s="227" t="s">
        <v>103</v>
      </c>
      <c r="D14" s="228">
        <f>SUM(D8:D13)</f>
        <v>7427.5199999999995</v>
      </c>
      <c r="E14" s="228">
        <f>SUM(E8:E13)</f>
        <v>618.96</v>
      </c>
      <c r="F14" s="227" t="s">
        <v>103</v>
      </c>
      <c r="G14" s="228">
        <f>SUM(G8:G13)</f>
        <v>23659.68</v>
      </c>
      <c r="H14" s="228">
        <f>SUM(H8:H13)</f>
        <v>1971.6399999999999</v>
      </c>
      <c r="I14" s="227" t="s">
        <v>103</v>
      </c>
      <c r="J14" s="228">
        <f>SUM(J8:J13)</f>
        <v>629.76</v>
      </c>
      <c r="K14" s="228">
        <f>SUM(K8:K13)</f>
        <v>52.48</v>
      </c>
      <c r="L14" s="227" t="s">
        <v>103</v>
      </c>
      <c r="M14" s="228">
        <f>SUM(M8:M13)</f>
        <v>3054</v>
      </c>
      <c r="N14" s="228">
        <f>SUM(N8:N13)</f>
        <v>254.5</v>
      </c>
    </row>
    <row r="15" spans="1:16" x14ac:dyDescent="0.25">
      <c r="A15" s="214"/>
      <c r="B15" s="226" t="s">
        <v>227</v>
      </c>
      <c r="C15" s="174"/>
      <c r="D15" s="229">
        <f>SUM(D14,D7)</f>
        <v>81692.160000000003</v>
      </c>
      <c r="E15" s="230">
        <f>SUM(E14,E7)</f>
        <v>6807.68</v>
      </c>
      <c r="F15" s="174"/>
      <c r="G15" s="229">
        <f>SUM(G14,G7)</f>
        <v>146929.56</v>
      </c>
      <c r="H15" s="230">
        <f>SUM(H14,H7)</f>
        <v>12244.13</v>
      </c>
      <c r="I15" s="174"/>
      <c r="J15" s="229">
        <f>SUM(J14,J7)</f>
        <v>20418.839999999997</v>
      </c>
      <c r="K15" s="230">
        <f>SUM(K14,K7)</f>
        <v>1701.57</v>
      </c>
      <c r="L15" s="174"/>
      <c r="M15" s="229">
        <f>SUM(M14,M7)</f>
        <v>24194.400000000001</v>
      </c>
      <c r="N15" s="230">
        <f>SUM(N14,N7)</f>
        <v>2016.2</v>
      </c>
      <c r="O15" s="231">
        <f>SUM(K15+N15+H15+E15)</f>
        <v>22769.58</v>
      </c>
    </row>
    <row r="16" spans="1:16" ht="15.75" thickBot="1" x14ac:dyDescent="0.3">
      <c r="A16" s="214"/>
      <c r="B16" s="232" t="s">
        <v>228</v>
      </c>
      <c r="C16" s="232"/>
      <c r="D16" s="282">
        <f>SUM(E16*$C$2)</f>
        <v>0</v>
      </c>
      <c r="E16" s="283"/>
      <c r="F16" s="232"/>
      <c r="G16" s="282">
        <f>SUM(H16*$C$2)</f>
        <v>0</v>
      </c>
      <c r="H16" s="283"/>
      <c r="I16" s="232"/>
      <c r="J16" s="282">
        <f>SUM(K16*$C$2)</f>
        <v>0</v>
      </c>
      <c r="K16" s="283"/>
      <c r="L16" s="232"/>
      <c r="M16" s="282">
        <f>SUM(N16*$C$2)</f>
        <v>0</v>
      </c>
      <c r="N16" s="283"/>
      <c r="O16" s="231">
        <f>SUM(E15+H15)</f>
        <v>19051.809999999998</v>
      </c>
      <c r="P16" s="231">
        <f>SUM(O16*1.3495)</f>
        <v>25710.417594999995</v>
      </c>
    </row>
    <row r="17" spans="1:16" ht="15.75" thickBot="1" x14ac:dyDescent="0.3">
      <c r="A17" s="214"/>
      <c r="B17" s="226" t="s">
        <v>227</v>
      </c>
      <c r="C17" s="227" t="s">
        <v>103</v>
      </c>
      <c r="D17" s="228">
        <f>SUM(D15:D16)</f>
        <v>81692.160000000003</v>
      </c>
      <c r="E17" s="228">
        <f>SUM(E15:E16)</f>
        <v>6807.68</v>
      </c>
      <c r="F17" s="227" t="s">
        <v>103</v>
      </c>
      <c r="G17" s="228">
        <f>SUM(G15:G16)</f>
        <v>146929.56</v>
      </c>
      <c r="H17" s="228">
        <f>SUM(H15:H16)</f>
        <v>12244.13</v>
      </c>
      <c r="I17" s="227" t="s">
        <v>103</v>
      </c>
      <c r="J17" s="228">
        <f>SUM(J15:J16)</f>
        <v>20418.839999999997</v>
      </c>
      <c r="K17" s="228">
        <f>SUM(K15:K16)</f>
        <v>1701.57</v>
      </c>
      <c r="L17" s="227" t="s">
        <v>103</v>
      </c>
      <c r="M17" s="228">
        <f>SUM(M15:M16)</f>
        <v>24194.400000000001</v>
      </c>
      <c r="N17" s="228">
        <f>SUM(N15:N16)</f>
        <v>2016.2</v>
      </c>
      <c r="O17" s="231">
        <f>SUM(K15+N15)</f>
        <v>3717.77</v>
      </c>
      <c r="P17" s="231">
        <f>SUM(O17*1.3495)</f>
        <v>5017.130615</v>
      </c>
    </row>
    <row r="18" spans="1:16" x14ac:dyDescent="0.25">
      <c r="A18" s="214"/>
      <c r="B18" s="211" t="s">
        <v>229</v>
      </c>
      <c r="C18" s="174"/>
      <c r="D18" s="237">
        <f>SUM(E18*12)</f>
        <v>4455.8783999999996</v>
      </c>
      <c r="E18" s="238">
        <f>SUM(E7*0.06)</f>
        <v>371.32319999999999</v>
      </c>
      <c r="F18" s="174"/>
      <c r="G18" s="237">
        <f>SUM(H18*12)</f>
        <v>7396.1927999999989</v>
      </c>
      <c r="H18" s="238">
        <f>SUM(H7*0.06)</f>
        <v>616.34939999999995</v>
      </c>
      <c r="I18" s="174"/>
      <c r="J18" s="237">
        <f>SUM(K18*12)</f>
        <v>1187.3447999999999</v>
      </c>
      <c r="K18" s="238">
        <f>SUM(K7*0.06)</f>
        <v>98.945399999999992</v>
      </c>
      <c r="L18" s="174"/>
      <c r="M18" s="237">
        <f>SUM(N18*12)</f>
        <v>1268.424</v>
      </c>
      <c r="N18" s="238">
        <f>SUM(N7*0.06)</f>
        <v>105.702</v>
      </c>
    </row>
    <row r="19" spans="1:16" ht="15.75" thickBot="1" x14ac:dyDescent="0.3">
      <c r="A19" s="214"/>
      <c r="B19" s="215" t="s">
        <v>230</v>
      </c>
      <c r="C19" s="236"/>
      <c r="D19" s="234">
        <f>SUM(E19*$C$2)</f>
        <v>0</v>
      </c>
      <c r="E19" s="235"/>
      <c r="F19" s="236"/>
      <c r="G19" s="234">
        <f>SUM(H19*$C$2)</f>
        <v>0</v>
      </c>
      <c r="H19" s="235"/>
      <c r="I19" s="236"/>
      <c r="J19" s="234">
        <f>SUM(K19*$C$2)</f>
        <v>0</v>
      </c>
      <c r="K19" s="235"/>
      <c r="L19" s="236"/>
      <c r="M19" s="234">
        <f>SUM(N19*$C$2)</f>
        <v>0</v>
      </c>
      <c r="N19" s="235"/>
    </row>
    <row r="20" spans="1:16" ht="15.75" thickBot="1" x14ac:dyDescent="0.3">
      <c r="A20" s="214"/>
      <c r="B20" s="220"/>
      <c r="C20" s="227" t="s">
        <v>103</v>
      </c>
      <c r="D20" s="239">
        <f>SUM(D18:D19)</f>
        <v>4455.8783999999996</v>
      </c>
      <c r="E20" s="228">
        <f>SUM(E18:E19)</f>
        <v>371.32319999999999</v>
      </c>
      <c r="F20" s="227" t="s">
        <v>103</v>
      </c>
      <c r="G20" s="239">
        <f>SUM(G18:G19)</f>
        <v>7396.1927999999989</v>
      </c>
      <c r="H20" s="228">
        <f>SUM(H18:H19)</f>
        <v>616.34939999999995</v>
      </c>
      <c r="I20" s="227" t="s">
        <v>103</v>
      </c>
      <c r="J20" s="239">
        <f>SUM(J18:J19)</f>
        <v>1187.3447999999999</v>
      </c>
      <c r="K20" s="228">
        <f>SUM(K18:K19)</f>
        <v>98.945399999999992</v>
      </c>
      <c r="L20" s="227" t="s">
        <v>103</v>
      </c>
      <c r="M20" s="239">
        <f>SUM(M18:M19)</f>
        <v>1268.424</v>
      </c>
      <c r="N20" s="228">
        <f>SUM(N18:N19)</f>
        <v>105.702</v>
      </c>
      <c r="O20" s="231">
        <f>SUM(K20+N20+H20+E20)</f>
        <v>1192.32</v>
      </c>
    </row>
    <row r="21" spans="1:16" x14ac:dyDescent="0.25">
      <c r="A21" s="214"/>
      <c r="B21" s="211" t="s">
        <v>231</v>
      </c>
      <c r="C21" s="173"/>
      <c r="D21" s="240">
        <f>SUM(E21*1)</f>
        <v>0</v>
      </c>
      <c r="E21" s="241"/>
      <c r="F21" s="173"/>
      <c r="G21" s="240">
        <f>SUM(H21*1)</f>
        <v>0</v>
      </c>
      <c r="H21" s="241"/>
      <c r="I21" s="173"/>
      <c r="J21" s="240">
        <f>SUM(K21*1)</f>
        <v>316.25</v>
      </c>
      <c r="K21" s="241">
        <v>316.25</v>
      </c>
      <c r="L21" s="173"/>
      <c r="M21" s="240">
        <f>SUM(N21*1)</f>
        <v>626</v>
      </c>
      <c r="N21" s="241">
        <v>626</v>
      </c>
    </row>
    <row r="22" spans="1:16" ht="15.75" thickBot="1" x14ac:dyDescent="0.3">
      <c r="A22" s="214"/>
      <c r="B22" s="284" t="s">
        <v>248</v>
      </c>
      <c r="C22" s="285">
        <v>642016</v>
      </c>
      <c r="D22" s="242">
        <f>SUM(E22*2)</f>
        <v>0</v>
      </c>
      <c r="E22" s="243"/>
      <c r="F22" s="233"/>
      <c r="G22" s="242">
        <f>SUM(H22*2)</f>
        <v>0</v>
      </c>
      <c r="H22" s="243"/>
      <c r="I22" s="233" t="s">
        <v>232</v>
      </c>
      <c r="J22" s="242">
        <f>SUM(K22*2)</f>
        <v>1680</v>
      </c>
      <c r="K22" s="243">
        <v>840</v>
      </c>
      <c r="L22" s="233"/>
      <c r="M22" s="242">
        <f>SUM(N22*2)</f>
        <v>0</v>
      </c>
      <c r="N22" s="243"/>
    </row>
    <row r="23" spans="1:16" ht="15.75" thickBot="1" x14ac:dyDescent="0.3">
      <c r="A23" s="214"/>
      <c r="B23" s="220"/>
      <c r="C23" s="227" t="s">
        <v>103</v>
      </c>
      <c r="D23" s="244">
        <f>SUM(D21:D22)</f>
        <v>0</v>
      </c>
      <c r="E23" s="245">
        <f>SUM(E21:E22)</f>
        <v>0</v>
      </c>
      <c r="F23" s="227" t="s">
        <v>103</v>
      </c>
      <c r="G23" s="244">
        <f>SUM(G21:G22)</f>
        <v>0</v>
      </c>
      <c r="H23" s="245">
        <f>SUM(H21:H22)</f>
        <v>0</v>
      </c>
      <c r="I23" s="227" t="s">
        <v>103</v>
      </c>
      <c r="J23" s="244">
        <f>SUM(J21:J22)</f>
        <v>1996.25</v>
      </c>
      <c r="K23" s="245">
        <f>SUM(K21:K22)</f>
        <v>1156.25</v>
      </c>
      <c r="L23" s="227" t="s">
        <v>103</v>
      </c>
      <c r="M23" s="244">
        <f>SUM(M21:M22)</f>
        <v>626</v>
      </c>
      <c r="N23" s="245">
        <f>SUM(N21:N22)</f>
        <v>626</v>
      </c>
      <c r="O23" s="231">
        <f>SUM(K23+N23+H23+E23)</f>
        <v>1782.25</v>
      </c>
    </row>
    <row r="24" spans="1:16" ht="15.75" thickBot="1" x14ac:dyDescent="0.3">
      <c r="A24" s="214"/>
      <c r="B24" s="246" t="s">
        <v>233</v>
      </c>
      <c r="C24" s="227"/>
      <c r="D24" s="228">
        <f>SUM(D17,D20,D23)</f>
        <v>86148.038400000005</v>
      </c>
      <c r="E24" s="228">
        <f>SUM(E17,E20,E23)</f>
        <v>7179.0032000000001</v>
      </c>
      <c r="F24" s="227"/>
      <c r="G24" s="228">
        <f>SUM(G17,G20,G23)</f>
        <v>154325.75279999999</v>
      </c>
      <c r="H24" s="228">
        <f>SUM(H17,H20,H23)</f>
        <v>12860.479399999998</v>
      </c>
      <c r="I24" s="227"/>
      <c r="J24" s="228">
        <f>SUM(J17,J20,J23)</f>
        <v>23602.434799999995</v>
      </c>
      <c r="K24" s="228">
        <f>SUM(K17,K20,K23)</f>
        <v>2956.7654000000002</v>
      </c>
      <c r="L24" s="227"/>
      <c r="M24" s="228">
        <f>SUM(M17,M20,M23)</f>
        <v>26088.824000000001</v>
      </c>
      <c r="N24" s="228">
        <f>SUM(N17,N20,N23)</f>
        <v>2747.902</v>
      </c>
      <c r="O24" s="231">
        <f>SUM(K24+N24+H24+E24)</f>
        <v>25744.149999999998</v>
      </c>
    </row>
    <row r="25" spans="1:16" ht="30.75" thickBot="1" x14ac:dyDescent="0.3">
      <c r="A25" s="214"/>
      <c r="B25" s="216"/>
      <c r="C25" s="247" t="s">
        <v>234</v>
      </c>
      <c r="D25" s="248"/>
      <c r="E25" s="249"/>
      <c r="F25" s="247" t="s">
        <v>234</v>
      </c>
      <c r="G25" s="248"/>
      <c r="H25" s="249"/>
      <c r="I25" s="247" t="s">
        <v>234</v>
      </c>
      <c r="J25" s="248"/>
      <c r="K25" s="249"/>
      <c r="L25" s="247" t="s">
        <v>234</v>
      </c>
      <c r="M25" s="248"/>
      <c r="N25" s="249"/>
    </row>
    <row r="26" spans="1:16" ht="15.75" thickBot="1" x14ac:dyDescent="0.3">
      <c r="A26" s="250"/>
      <c r="B26" s="204"/>
      <c r="C26" s="251" t="s">
        <v>103</v>
      </c>
      <c r="D26" s="252">
        <f>SUM(D24:D25)</f>
        <v>86148.038400000005</v>
      </c>
      <c r="E26" s="253">
        <f>SUM(E24-E23)*12+E23</f>
        <v>86148.038400000005</v>
      </c>
      <c r="F26" s="251" t="s">
        <v>103</v>
      </c>
      <c r="G26" s="252">
        <f>SUM(G24:G25)</f>
        <v>154325.75279999999</v>
      </c>
      <c r="H26" s="253">
        <f>SUM(H24-H23)*12+H23</f>
        <v>154325.75279999999</v>
      </c>
      <c r="I26" s="251" t="s">
        <v>103</v>
      </c>
      <c r="J26" s="252">
        <f>SUM(J24:J25)</f>
        <v>23602.434799999995</v>
      </c>
      <c r="K26" s="253">
        <f>SUM(K24-K23)*12+K23</f>
        <v>22762.434800000003</v>
      </c>
      <c r="L26" s="251" t="s">
        <v>103</v>
      </c>
      <c r="M26" s="252">
        <f>SUM(M24:M25)</f>
        <v>26088.824000000001</v>
      </c>
      <c r="N26" s="253">
        <f>SUM(N24-N23)*12+N23</f>
        <v>26088.824000000001</v>
      </c>
      <c r="O26" s="231">
        <f>SUM(J26+M26+G26+D26)</f>
        <v>290165.05</v>
      </c>
      <c r="P26" s="231">
        <f>SUM(O15+O20)*12+O23</f>
        <v>289325.05000000005</v>
      </c>
    </row>
    <row r="27" spans="1:16" ht="15.75" thickBot="1" x14ac:dyDescent="0.3">
      <c r="A27" s="254"/>
      <c r="B27" s="254"/>
      <c r="C27" s="255"/>
      <c r="D27" s="256"/>
      <c r="E27" s="257"/>
      <c r="F27" s="255"/>
      <c r="G27" s="256"/>
      <c r="H27" s="257"/>
      <c r="I27" s="255"/>
      <c r="J27" s="256"/>
      <c r="K27" s="257"/>
      <c r="L27" s="255"/>
      <c r="M27" s="256"/>
      <c r="N27" s="257"/>
      <c r="O27" s="231"/>
      <c r="P27" s="231"/>
    </row>
    <row r="28" spans="1:16" ht="15.75" thickBot="1" x14ac:dyDescent="0.3">
      <c r="C28" s="258" t="s">
        <v>235</v>
      </c>
      <c r="D28" s="3" t="s">
        <v>236</v>
      </c>
      <c r="E28" s="259" t="s">
        <v>237</v>
      </c>
      <c r="F28" s="258" t="s">
        <v>235</v>
      </c>
      <c r="G28" s="3" t="s">
        <v>236</v>
      </c>
      <c r="H28" s="206" t="s">
        <v>237</v>
      </c>
      <c r="I28" s="258" t="s">
        <v>235</v>
      </c>
      <c r="J28" s="3" t="s">
        <v>236</v>
      </c>
      <c r="K28" s="259" t="s">
        <v>237</v>
      </c>
      <c r="L28" s="258" t="s">
        <v>235</v>
      </c>
      <c r="M28" s="3" t="s">
        <v>236</v>
      </c>
      <c r="N28" s="206" t="s">
        <v>237</v>
      </c>
    </row>
    <row r="29" spans="1:16" x14ac:dyDescent="0.25">
      <c r="A29" s="260" t="s">
        <v>238</v>
      </c>
      <c r="B29" s="261"/>
      <c r="C29" s="262">
        <v>91693</v>
      </c>
      <c r="D29" s="263">
        <f>SUM(D26)</f>
        <v>86148.038400000005</v>
      </c>
      <c r="E29" s="264">
        <f>SUM(D26-D18)</f>
        <v>81692.160000000003</v>
      </c>
      <c r="F29" s="262">
        <v>166930</v>
      </c>
      <c r="G29" s="263">
        <f>SUM(G26)</f>
        <v>154325.75279999999</v>
      </c>
      <c r="H29" s="264">
        <f>SUM(G26-G18)</f>
        <v>146929.56</v>
      </c>
      <c r="I29" s="262">
        <v>21050</v>
      </c>
      <c r="J29" s="263">
        <f>SUM(J26)</f>
        <v>23602.434799999995</v>
      </c>
      <c r="K29" s="264">
        <f>SUM(J26-J18)</f>
        <v>22415.089999999997</v>
      </c>
      <c r="L29" s="262">
        <v>23827</v>
      </c>
      <c r="M29" s="263">
        <f>SUM(M26)</f>
        <v>26088.824000000001</v>
      </c>
      <c r="N29" s="264">
        <f>SUM(M26-M18)</f>
        <v>24820.400000000001</v>
      </c>
    </row>
    <row r="30" spans="1:16" x14ac:dyDescent="0.25">
      <c r="A30" s="265" t="s">
        <v>239</v>
      </c>
      <c r="B30" s="266"/>
      <c r="C30" s="267">
        <v>32048</v>
      </c>
      <c r="D30" s="268">
        <f>SUM(D29)*0.3495</f>
        <v>30108.739420800001</v>
      </c>
      <c r="E30" s="269">
        <f>SUM(E29)*0.3495</f>
        <v>28551.409919999998</v>
      </c>
      <c r="F30" s="267">
        <v>58342</v>
      </c>
      <c r="G30" s="268">
        <f>SUM(G29)*0.3495</f>
        <v>53936.850603599989</v>
      </c>
      <c r="H30" s="269">
        <f>SUM(H29)*0.3495</f>
        <v>51351.881219999996</v>
      </c>
      <c r="I30" s="267">
        <v>7355</v>
      </c>
      <c r="J30" s="268">
        <f>SUM(J29)*0.3495</f>
        <v>8249.0509625999985</v>
      </c>
      <c r="K30" s="269">
        <f>SUM(K29)*0.3495</f>
        <v>7834.073954999998</v>
      </c>
      <c r="L30" s="267">
        <v>8328</v>
      </c>
      <c r="M30" s="268">
        <f>SUM(M29)*0.3495</f>
        <v>9118.0439879999994</v>
      </c>
      <c r="N30" s="269">
        <f>SUM(N29)*0.3495</f>
        <v>8674.7297999999992</v>
      </c>
    </row>
    <row r="31" spans="1:16" ht="15.75" thickBot="1" x14ac:dyDescent="0.3">
      <c r="A31" s="270" t="s">
        <v>240</v>
      </c>
      <c r="B31" s="271"/>
      <c r="C31" s="272">
        <f t="shared" ref="C31:L31" si="0">SUM(C29:C30)</f>
        <v>123741</v>
      </c>
      <c r="D31" s="273">
        <f>SUM(D29:D30)</f>
        <v>116256.77782080001</v>
      </c>
      <c r="E31" s="274">
        <f>SUM(E29:E30)</f>
        <v>110243.56992000001</v>
      </c>
      <c r="F31" s="272">
        <f t="shared" si="0"/>
        <v>225272</v>
      </c>
      <c r="G31" s="273">
        <f t="shared" ref="G31:H31" si="1">SUM(G29:G30)</f>
        <v>208262.60340359999</v>
      </c>
      <c r="H31" s="274">
        <f t="shared" si="1"/>
        <v>198281.44121999998</v>
      </c>
      <c r="I31" s="272">
        <f t="shared" si="0"/>
        <v>28405</v>
      </c>
      <c r="J31" s="273">
        <f t="shared" ref="J31:K31" si="2">SUM(J29:J30)</f>
        <v>31851.485762599994</v>
      </c>
      <c r="K31" s="274">
        <f t="shared" si="2"/>
        <v>30249.163954999996</v>
      </c>
      <c r="L31" s="272">
        <f t="shared" si="0"/>
        <v>32155</v>
      </c>
      <c r="M31" s="273">
        <f t="shared" ref="M31:N31" si="3">SUM(M29:M30)</f>
        <v>35206.867987999998</v>
      </c>
      <c r="N31" s="274">
        <f t="shared" si="3"/>
        <v>33495.129800000002</v>
      </c>
    </row>
    <row r="32" spans="1:16" x14ac:dyDescent="0.25">
      <c r="A32" s="193" t="s">
        <v>241</v>
      </c>
      <c r="D32" s="275">
        <f>SUM(C31-D31)</f>
        <v>7484.2221791999909</v>
      </c>
      <c r="E32" s="275">
        <f>SUM(C31-E31)</f>
        <v>13497.430079999991</v>
      </c>
      <c r="G32" s="275">
        <f>SUM(F31-G31)</f>
        <v>17009.396596400009</v>
      </c>
      <c r="H32" s="275">
        <f>SUM(F31-H31)</f>
        <v>26990.558780000021</v>
      </c>
      <c r="J32" s="275">
        <f>SUM(I31-J31)</f>
        <v>-3446.4857625999939</v>
      </c>
      <c r="K32" s="275">
        <f>SUM(I31-K31)</f>
        <v>-1844.1639549999963</v>
      </c>
      <c r="M32" s="275">
        <f>SUM(L31-M31)</f>
        <v>-3051.8679879999981</v>
      </c>
      <c r="N32" s="275">
        <f>SUM(L31-N31)</f>
        <v>-1340.1298000000024</v>
      </c>
    </row>
    <row r="33" spans="1:13" x14ac:dyDescent="0.25">
      <c r="A33" s="231">
        <f>SUM(C31+F31)</f>
        <v>349013</v>
      </c>
      <c r="F33" t="s">
        <v>166</v>
      </c>
    </row>
    <row r="34" spans="1:13" x14ac:dyDescent="0.25">
      <c r="C34" s="276"/>
      <c r="D34" s="277"/>
      <c r="E34" s="277"/>
      <c r="F34" t="s">
        <v>242</v>
      </c>
      <c r="G34">
        <f>SUM(G33*34.95%)</f>
        <v>0</v>
      </c>
    </row>
    <row r="35" spans="1:13" x14ac:dyDescent="0.25">
      <c r="F35" t="s">
        <v>243</v>
      </c>
      <c r="G35">
        <f>SUM(G33:G34)</f>
        <v>0</v>
      </c>
    </row>
    <row r="36" spans="1:13" x14ac:dyDescent="0.25">
      <c r="C36" s="5">
        <v>611</v>
      </c>
      <c r="D36" s="231">
        <f>ROUND(D7+D19,0)</f>
        <v>74265</v>
      </c>
      <c r="F36" s="5">
        <v>611</v>
      </c>
      <c r="G36" s="231">
        <f>ROUND(G7+G19,0)</f>
        <v>123270</v>
      </c>
      <c r="I36" s="5">
        <v>611</v>
      </c>
      <c r="J36" s="231">
        <f>ROUND(J7+J19,0)</f>
        <v>19789</v>
      </c>
      <c r="L36" s="5">
        <v>611</v>
      </c>
      <c r="M36" s="231">
        <f>ROUND(M7+M19,0)</f>
        <v>21140</v>
      </c>
    </row>
    <row r="37" spans="1:13" x14ac:dyDescent="0.25">
      <c r="C37" s="8">
        <v>612001</v>
      </c>
      <c r="D37" s="231">
        <f>ROUND(D12,0)</f>
        <v>0</v>
      </c>
      <c r="F37" s="8">
        <v>612001</v>
      </c>
      <c r="G37" s="231">
        <f>ROUND(G12,0)</f>
        <v>2448</v>
      </c>
      <c r="I37" s="8">
        <v>612001</v>
      </c>
      <c r="J37" s="231">
        <f>ROUND(J12,0)</f>
        <v>0</v>
      </c>
      <c r="L37" s="8">
        <v>612001</v>
      </c>
      <c r="M37" s="231">
        <f>ROUND(M12,0)</f>
        <v>2400</v>
      </c>
    </row>
    <row r="38" spans="1:13" x14ac:dyDescent="0.25">
      <c r="C38" s="8">
        <v>612002</v>
      </c>
      <c r="D38" s="231">
        <f>ROUND(D14+D16-D12,0)</f>
        <v>7428</v>
      </c>
      <c r="F38" s="8">
        <v>612002</v>
      </c>
      <c r="G38" s="231">
        <f>ROUND(G14+G16-G12,0)</f>
        <v>21212</v>
      </c>
      <c r="I38" s="8">
        <v>612002</v>
      </c>
      <c r="J38" s="231">
        <f>ROUND(J14+J16-J12,0)</f>
        <v>630</v>
      </c>
      <c r="L38" s="8">
        <v>612002</v>
      </c>
      <c r="M38" s="231">
        <f>ROUND(M14+M16-M12,0)</f>
        <v>654</v>
      </c>
    </row>
    <row r="39" spans="1:13" x14ac:dyDescent="0.25">
      <c r="C39" s="8">
        <v>614</v>
      </c>
      <c r="D39" s="231">
        <f>ROUND(D18+D21,0)</f>
        <v>4456</v>
      </c>
      <c r="F39" s="8">
        <v>614</v>
      </c>
      <c r="G39" s="231">
        <f>ROUND(G18+G21,0)</f>
        <v>7396</v>
      </c>
      <c r="I39" s="8">
        <v>614</v>
      </c>
      <c r="J39" s="231">
        <f>ROUND(J18+J21,0)</f>
        <v>1504</v>
      </c>
      <c r="L39" s="8">
        <v>614</v>
      </c>
      <c r="M39" s="231">
        <f>ROUND(M18+M21,0)</f>
        <v>1894</v>
      </c>
    </row>
    <row r="40" spans="1:13" x14ac:dyDescent="0.25">
      <c r="C40" s="8"/>
      <c r="F40" s="8"/>
      <c r="I40" s="8"/>
      <c r="L40" s="8"/>
    </row>
    <row r="41" spans="1:13" x14ac:dyDescent="0.25">
      <c r="C41" s="11">
        <v>616</v>
      </c>
      <c r="F41" s="11">
        <v>616</v>
      </c>
      <c r="I41" s="11">
        <v>616</v>
      </c>
      <c r="L41" s="11">
        <v>616</v>
      </c>
    </row>
    <row r="42" spans="1:13" x14ac:dyDescent="0.25">
      <c r="D42" s="231">
        <f>SUM(D36:D41)</f>
        <v>86149</v>
      </c>
      <c r="G42" s="231">
        <f>SUM(G36:G41)</f>
        <v>154326</v>
      </c>
      <c r="J42" s="231">
        <f>SUM(J36:J41)</f>
        <v>21923</v>
      </c>
      <c r="M42" s="231">
        <f>SUM(M36:M41)</f>
        <v>26088</v>
      </c>
    </row>
    <row r="43" spans="1:13" x14ac:dyDescent="0.25">
      <c r="C43" s="286">
        <v>642016</v>
      </c>
      <c r="D43" s="287">
        <f>ROUND(D22,0)*1.3495</f>
        <v>0</v>
      </c>
      <c r="F43" s="286">
        <v>642016</v>
      </c>
      <c r="G43" s="287">
        <f>ROUND(G22,0)*1.3495</f>
        <v>0</v>
      </c>
      <c r="I43" s="286">
        <v>642016</v>
      </c>
      <c r="J43" s="287">
        <f>ROUND(J22,0)*1.3495</f>
        <v>2267.16</v>
      </c>
      <c r="L43" s="286">
        <v>642016</v>
      </c>
      <c r="M43" s="287">
        <f>ROUND(M22,0)*1.3495</f>
        <v>0</v>
      </c>
    </row>
    <row r="44" spans="1:13" x14ac:dyDescent="0.25">
      <c r="B44" s="278" t="s">
        <v>279</v>
      </c>
      <c r="D44" s="73" t="s">
        <v>236</v>
      </c>
      <c r="E44" s="73" t="s">
        <v>237</v>
      </c>
    </row>
    <row r="45" spans="1:13" x14ac:dyDescent="0.25">
      <c r="B45" t="s">
        <v>245</v>
      </c>
      <c r="C45" s="276">
        <v>372636</v>
      </c>
      <c r="D45" s="277">
        <f>SUM($C$45-D31-G31)</f>
        <v>48116.618775599985</v>
      </c>
      <c r="E45" s="277">
        <f>SUM($C$45-E31-H31)</f>
        <v>64110.988859999983</v>
      </c>
    </row>
    <row r="46" spans="1:13" x14ac:dyDescent="0.25">
      <c r="B46" t="s">
        <v>246</v>
      </c>
      <c r="C46" s="279">
        <f>SUM(C45/1.3495)</f>
        <v>276128.93664320122</v>
      </c>
      <c r="D46" s="277">
        <f>SUM($C$46-D29-G29)</f>
        <v>35655.145443201211</v>
      </c>
      <c r="E46" s="277">
        <f>SUM($C$46-E29-H29)</f>
        <v>47507.216643201216</v>
      </c>
    </row>
    <row r="47" spans="1:13" x14ac:dyDescent="0.25"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3" x14ac:dyDescent="0.25">
      <c r="B48" s="541"/>
      <c r="C48" s="193"/>
      <c r="D48" s="542"/>
      <c r="E48" s="193"/>
      <c r="F48" s="193"/>
      <c r="G48" s="193"/>
      <c r="H48" s="193"/>
      <c r="I48" s="193"/>
      <c r="J48" s="193"/>
    </row>
    <row r="49" spans="2:10" x14ac:dyDescent="0.25">
      <c r="B49" s="193"/>
      <c r="C49" s="543"/>
      <c r="D49" s="544"/>
      <c r="E49" s="193"/>
      <c r="F49" s="193"/>
      <c r="G49" s="545"/>
      <c r="H49" s="193"/>
      <c r="I49" s="544"/>
      <c r="J49" s="193"/>
    </row>
    <row r="50" spans="2:10" x14ac:dyDescent="0.25">
      <c r="B50" s="193"/>
      <c r="C50" s="543"/>
      <c r="D50" s="544"/>
      <c r="E50" s="545"/>
      <c r="F50" s="193"/>
      <c r="G50" s="545"/>
      <c r="H50" s="193"/>
      <c r="I50" s="545"/>
      <c r="J50" s="193"/>
    </row>
    <row r="51" spans="2:10" x14ac:dyDescent="0.25">
      <c r="B51" s="193"/>
      <c r="C51" s="543"/>
      <c r="D51" s="544"/>
      <c r="E51" s="545"/>
      <c r="F51" s="193"/>
      <c r="G51" s="545"/>
      <c r="H51" s="193"/>
      <c r="I51" s="545"/>
      <c r="J51" s="193"/>
    </row>
    <row r="52" spans="2:10" x14ac:dyDescent="0.25">
      <c r="B52" s="193"/>
      <c r="C52" s="543"/>
      <c r="D52" s="544"/>
      <c r="E52" s="545"/>
      <c r="F52" s="193"/>
      <c r="G52" s="545"/>
      <c r="H52" s="193"/>
      <c r="I52" s="545"/>
      <c r="J52" s="193"/>
    </row>
    <row r="53" spans="2:10" x14ac:dyDescent="0.25">
      <c r="B53" s="193"/>
      <c r="C53" s="193"/>
      <c r="D53" s="544"/>
      <c r="E53" s="193"/>
      <c r="F53" s="540"/>
      <c r="G53" s="540"/>
      <c r="H53" s="193"/>
      <c r="I53" s="193"/>
      <c r="J53" s="193"/>
    </row>
    <row r="54" spans="2:10" x14ac:dyDescent="0.25">
      <c r="B54" s="193"/>
      <c r="C54" s="193"/>
      <c r="D54" s="193"/>
      <c r="E54" s="543"/>
      <c r="F54" s="540"/>
      <c r="G54" s="193"/>
      <c r="H54" s="193"/>
      <c r="I54" s="193"/>
      <c r="J54" s="193"/>
    </row>
    <row r="55" spans="2:10" x14ac:dyDescent="0.25">
      <c r="B55" s="193"/>
      <c r="C55" s="193"/>
      <c r="D55" s="193"/>
      <c r="E55" s="193"/>
      <c r="F55" s="193"/>
      <c r="G55" s="193"/>
      <c r="H55" s="193"/>
      <c r="I55" s="193"/>
      <c r="J55" s="193"/>
    </row>
    <row r="56" spans="2:10" x14ac:dyDescent="0.25">
      <c r="B56" s="193"/>
      <c r="C56" s="193"/>
      <c r="D56" s="193"/>
      <c r="E56" s="193"/>
      <c r="F56" s="540"/>
      <c r="G56" s="546"/>
      <c r="H56" s="193"/>
      <c r="I56" s="193"/>
      <c r="J56" s="193"/>
    </row>
    <row r="57" spans="2:10" x14ac:dyDescent="0.25">
      <c r="B57" s="193"/>
      <c r="C57" s="193"/>
      <c r="D57" s="193"/>
      <c r="E57" s="193"/>
      <c r="F57" s="540"/>
      <c r="G57" s="546"/>
      <c r="H57" s="193"/>
      <c r="I57" s="193"/>
      <c r="J57" s="193"/>
    </row>
    <row r="58" spans="2:10" x14ac:dyDescent="0.25">
      <c r="B58" s="193"/>
      <c r="C58" s="193"/>
      <c r="D58" s="193"/>
      <c r="E58" s="193"/>
      <c r="F58" s="193"/>
      <c r="G58" s="193"/>
      <c r="H58" s="193"/>
      <c r="I58" s="193"/>
      <c r="J58" s="193"/>
    </row>
    <row r="59" spans="2:10" x14ac:dyDescent="0.25">
      <c r="B59" s="193"/>
      <c r="C59" s="193"/>
      <c r="D59" s="193"/>
      <c r="E59" s="193"/>
      <c r="F59" s="193"/>
      <c r="G59" s="193"/>
      <c r="H59" s="193"/>
      <c r="I59" s="193"/>
      <c r="J59" s="19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40"/>
  <sheetViews>
    <sheetView view="pageBreakPreview" topLeftCell="A82" zoomScaleNormal="100" zoomScaleSheetLayoutView="100" workbookViewId="0">
      <selection activeCell="D171" sqref="D171"/>
    </sheetView>
  </sheetViews>
  <sheetFormatPr defaultRowHeight="15" x14ac:dyDescent="0.25"/>
  <cols>
    <col min="1" max="1" width="8.7109375" customWidth="1"/>
    <col min="2" max="2" width="12.7109375" customWidth="1"/>
    <col min="3" max="3" width="45.7109375" customWidth="1"/>
    <col min="4" max="13" width="12.7109375" customWidth="1"/>
    <col min="14" max="14" width="10" bestFit="1" customWidth="1"/>
  </cols>
  <sheetData>
    <row r="1" spans="1:21" x14ac:dyDescent="0.25">
      <c r="A1" s="2" t="s">
        <v>207</v>
      </c>
    </row>
    <row r="2" spans="1:21" x14ac:dyDescent="0.25">
      <c r="A2" s="2" t="s">
        <v>0</v>
      </c>
    </row>
    <row r="3" spans="1:21" ht="15.75" thickBot="1" x14ac:dyDescent="0.3">
      <c r="D3" s="197">
        <v>0.4</v>
      </c>
      <c r="E3" s="197">
        <v>0.6</v>
      </c>
    </row>
    <row r="4" spans="1:21" ht="15.75" customHeight="1" thickBot="1" x14ac:dyDescent="0.3">
      <c r="B4" s="70"/>
      <c r="C4" s="57" t="s">
        <v>1</v>
      </c>
      <c r="D4" s="195" t="s">
        <v>204</v>
      </c>
      <c r="E4" s="195" t="s">
        <v>205</v>
      </c>
      <c r="F4" s="196" t="s">
        <v>206</v>
      </c>
      <c r="G4" s="195" t="s">
        <v>203</v>
      </c>
      <c r="H4" s="195" t="s">
        <v>201</v>
      </c>
      <c r="I4" s="195" t="s">
        <v>252</v>
      </c>
      <c r="J4" s="195" t="s">
        <v>253</v>
      </c>
      <c r="K4" s="195" t="s">
        <v>254</v>
      </c>
    </row>
    <row r="5" spans="1:21" ht="15.75" thickBot="1" x14ac:dyDescent="0.3">
      <c r="B5" s="71"/>
      <c r="C5" s="72"/>
      <c r="D5" s="62" t="s">
        <v>255</v>
      </c>
      <c r="E5" s="62" t="s">
        <v>255</v>
      </c>
      <c r="F5" s="4" t="s">
        <v>103</v>
      </c>
      <c r="G5" s="62" t="s">
        <v>255</v>
      </c>
      <c r="H5" s="62" t="s">
        <v>255</v>
      </c>
      <c r="I5" s="62" t="s">
        <v>255</v>
      </c>
      <c r="J5" s="62" t="s">
        <v>255</v>
      </c>
      <c r="K5" s="62" t="s">
        <v>255</v>
      </c>
    </row>
    <row r="6" spans="1:21" x14ac:dyDescent="0.25">
      <c r="B6" s="5">
        <v>611</v>
      </c>
      <c r="C6" s="6" t="s">
        <v>3</v>
      </c>
      <c r="D6" s="7">
        <v>68297</v>
      </c>
      <c r="E6" s="7">
        <v>122832</v>
      </c>
      <c r="F6" s="7">
        <f>SUM(D6:E6)</f>
        <v>191129</v>
      </c>
      <c r="G6" s="7">
        <v>18724</v>
      </c>
      <c r="H6" s="7">
        <v>19259</v>
      </c>
      <c r="I6" s="7"/>
      <c r="J6" s="7"/>
      <c r="K6" s="7"/>
    </row>
    <row r="7" spans="1:21" x14ac:dyDescent="0.25">
      <c r="B7" s="8">
        <v>612001</v>
      </c>
      <c r="C7" s="9" t="s">
        <v>4</v>
      </c>
      <c r="D7" s="10">
        <v>1970</v>
      </c>
      <c r="E7" s="10">
        <v>2568</v>
      </c>
      <c r="F7" s="10">
        <f t="shared" ref="F7:F21" si="0">SUM(D7:E7)</f>
        <v>4538</v>
      </c>
      <c r="G7" s="10">
        <v>348</v>
      </c>
      <c r="H7" s="10">
        <v>2838</v>
      </c>
      <c r="I7" s="10"/>
      <c r="J7" s="10"/>
      <c r="K7" s="10"/>
    </row>
    <row r="8" spans="1:21" x14ac:dyDescent="0.25">
      <c r="B8" s="8">
        <v>612002</v>
      </c>
      <c r="C8" s="9" t="s">
        <v>5</v>
      </c>
      <c r="D8" s="10">
        <v>7424</v>
      </c>
      <c r="E8" s="10">
        <v>21887</v>
      </c>
      <c r="F8" s="10">
        <f t="shared" si="0"/>
        <v>29311</v>
      </c>
      <c r="G8" s="10">
        <v>625</v>
      </c>
      <c r="H8" s="10">
        <v>680</v>
      </c>
      <c r="I8" s="10"/>
      <c r="J8" s="10"/>
      <c r="K8" s="10"/>
    </row>
    <row r="9" spans="1:21" x14ac:dyDescent="0.25">
      <c r="B9" s="8">
        <v>614</v>
      </c>
      <c r="C9" s="9" t="s">
        <v>6</v>
      </c>
      <c r="D9" s="10">
        <v>3725</v>
      </c>
      <c r="E9" s="10">
        <v>6700</v>
      </c>
      <c r="F9" s="10">
        <f t="shared" si="0"/>
        <v>10425</v>
      </c>
      <c r="G9" s="10">
        <v>1353</v>
      </c>
      <c r="H9" s="10">
        <v>1050</v>
      </c>
      <c r="I9" s="10"/>
      <c r="J9" s="10"/>
      <c r="K9" s="10"/>
    </row>
    <row r="10" spans="1:21" x14ac:dyDescent="0.25">
      <c r="B10" s="8"/>
      <c r="C10" s="9" t="s">
        <v>7</v>
      </c>
      <c r="D10" s="10"/>
      <c r="E10" s="10"/>
      <c r="F10" s="10">
        <f t="shared" si="0"/>
        <v>0</v>
      </c>
      <c r="G10" s="10"/>
      <c r="H10" s="10"/>
      <c r="I10" s="10"/>
      <c r="J10" s="10"/>
      <c r="K10" s="10"/>
    </row>
    <row r="11" spans="1:21" ht="15.75" thickBot="1" x14ac:dyDescent="0.3">
      <c r="B11" s="11">
        <v>616</v>
      </c>
      <c r="C11" s="12" t="s">
        <v>8</v>
      </c>
      <c r="D11" s="13"/>
      <c r="E11" s="13"/>
      <c r="F11" s="13">
        <f t="shared" si="0"/>
        <v>0</v>
      </c>
      <c r="G11" s="13"/>
      <c r="H11" s="13"/>
      <c r="I11" s="13"/>
      <c r="J11" s="13"/>
      <c r="K11" s="13"/>
    </row>
    <row r="12" spans="1:21" ht="15.75" thickBot="1" x14ac:dyDescent="0.3">
      <c r="B12" s="14">
        <v>610</v>
      </c>
      <c r="C12" s="15" t="s">
        <v>9</v>
      </c>
      <c r="D12" s="16">
        <f>SUM(D6:D11)</f>
        <v>81416</v>
      </c>
      <c r="E12" s="16">
        <f>SUM(E6:E11)</f>
        <v>153987</v>
      </c>
      <c r="F12" s="16">
        <f t="shared" ref="F12" si="1">SUM(F6:F11)</f>
        <v>235403</v>
      </c>
      <c r="G12" s="16">
        <f>SUM(G6:G11)</f>
        <v>21050</v>
      </c>
      <c r="H12" s="16">
        <f>SUM(H6:H11)</f>
        <v>23827</v>
      </c>
      <c r="I12" s="16">
        <f>SUM(I6:I11)</f>
        <v>0</v>
      </c>
      <c r="J12" s="16">
        <f>SUM(J6:J11)</f>
        <v>0</v>
      </c>
      <c r="K12" s="16">
        <f>SUM(K6:K11)</f>
        <v>0</v>
      </c>
    </row>
    <row r="13" spans="1:21" x14ac:dyDescent="0.25">
      <c r="B13" s="5">
        <v>621</v>
      </c>
      <c r="C13" s="6" t="s">
        <v>10</v>
      </c>
      <c r="D13" s="10">
        <v>4071</v>
      </c>
      <c r="E13" s="10">
        <v>7699</v>
      </c>
      <c r="F13" s="10">
        <f t="shared" si="0"/>
        <v>11770</v>
      </c>
      <c r="G13" s="10">
        <v>1052</v>
      </c>
      <c r="H13" s="10">
        <v>1191</v>
      </c>
      <c r="I13" s="10"/>
      <c r="J13" s="10"/>
      <c r="K13" s="10"/>
      <c r="M13" s="58">
        <v>0.05</v>
      </c>
      <c r="N13" s="60">
        <f t="shared" ref="N13:R20" si="2">ROUND(D$12*$M13,0)</f>
        <v>4071</v>
      </c>
      <c r="O13" s="60">
        <f t="shared" si="2"/>
        <v>7699</v>
      </c>
      <c r="P13" s="60">
        <f t="shared" si="2"/>
        <v>11770</v>
      </c>
      <c r="Q13" s="60">
        <f t="shared" si="2"/>
        <v>1053</v>
      </c>
      <c r="R13" s="60">
        <f t="shared" si="2"/>
        <v>1191</v>
      </c>
      <c r="S13" s="59"/>
      <c r="T13" s="59"/>
      <c r="U13" s="59"/>
    </row>
    <row r="14" spans="1:21" x14ac:dyDescent="0.25">
      <c r="B14" s="8">
        <v>623</v>
      </c>
      <c r="C14" s="9" t="s">
        <v>11</v>
      </c>
      <c r="D14" s="10">
        <v>4071</v>
      </c>
      <c r="E14" s="10">
        <v>7699</v>
      </c>
      <c r="F14" s="10">
        <f t="shared" si="0"/>
        <v>11770</v>
      </c>
      <c r="G14" s="10">
        <v>1052</v>
      </c>
      <c r="H14" s="10">
        <v>1191</v>
      </c>
      <c r="I14" s="10"/>
      <c r="J14" s="10"/>
      <c r="K14" s="10"/>
      <c r="M14" s="58">
        <v>0.05</v>
      </c>
      <c r="N14" s="60">
        <f t="shared" si="2"/>
        <v>4071</v>
      </c>
      <c r="O14" s="60">
        <f t="shared" si="2"/>
        <v>7699</v>
      </c>
      <c r="P14" s="60">
        <f t="shared" si="2"/>
        <v>11770</v>
      </c>
      <c r="Q14" s="60">
        <f t="shared" si="2"/>
        <v>1053</v>
      </c>
      <c r="R14" s="60">
        <f t="shared" si="2"/>
        <v>1191</v>
      </c>
      <c r="S14" s="59"/>
      <c r="T14" s="59"/>
      <c r="U14" s="59"/>
    </row>
    <row r="15" spans="1:21" x14ac:dyDescent="0.25">
      <c r="B15" s="8">
        <v>625001</v>
      </c>
      <c r="C15" s="9" t="s">
        <v>12</v>
      </c>
      <c r="D15" s="10">
        <v>1140</v>
      </c>
      <c r="E15" s="10">
        <v>2156</v>
      </c>
      <c r="F15" s="10">
        <f t="shared" si="0"/>
        <v>3296</v>
      </c>
      <c r="G15" s="10">
        <v>295</v>
      </c>
      <c r="H15" s="10">
        <v>334</v>
      </c>
      <c r="I15" s="10"/>
      <c r="J15" s="10"/>
      <c r="K15" s="10"/>
      <c r="M15" s="58">
        <v>1.4E-2</v>
      </c>
      <c r="N15" s="60">
        <f t="shared" si="2"/>
        <v>1140</v>
      </c>
      <c r="O15" s="60">
        <f t="shared" si="2"/>
        <v>2156</v>
      </c>
      <c r="P15" s="60">
        <f t="shared" si="2"/>
        <v>3296</v>
      </c>
      <c r="Q15" s="60">
        <f t="shared" si="2"/>
        <v>295</v>
      </c>
      <c r="R15" s="60">
        <f t="shared" si="2"/>
        <v>334</v>
      </c>
      <c r="S15" s="59"/>
      <c r="T15" s="59"/>
      <c r="U15" s="59"/>
    </row>
    <row r="16" spans="1:21" x14ac:dyDescent="0.25">
      <c r="B16" s="8">
        <v>625002</v>
      </c>
      <c r="C16" s="9" t="s">
        <v>13</v>
      </c>
      <c r="D16" s="10">
        <v>11398</v>
      </c>
      <c r="E16" s="10">
        <v>21558</v>
      </c>
      <c r="F16" s="10">
        <f t="shared" si="0"/>
        <v>32956</v>
      </c>
      <c r="G16" s="10">
        <v>2947</v>
      </c>
      <c r="H16" s="10">
        <v>3336</v>
      </c>
      <c r="I16" s="10"/>
      <c r="J16" s="10"/>
      <c r="K16" s="10"/>
      <c r="M16" s="58">
        <v>0.14000000000000001</v>
      </c>
      <c r="N16" s="60">
        <f t="shared" si="2"/>
        <v>11398</v>
      </c>
      <c r="O16" s="60">
        <f t="shared" si="2"/>
        <v>21558</v>
      </c>
      <c r="P16" s="60">
        <f t="shared" si="2"/>
        <v>32956</v>
      </c>
      <c r="Q16" s="60">
        <f t="shared" si="2"/>
        <v>2947</v>
      </c>
      <c r="R16" s="60">
        <f t="shared" si="2"/>
        <v>3336</v>
      </c>
      <c r="S16" s="59"/>
      <c r="T16" s="59"/>
      <c r="U16" s="59"/>
    </row>
    <row r="17" spans="2:21" x14ac:dyDescent="0.25">
      <c r="B17" s="8">
        <v>625003</v>
      </c>
      <c r="C17" s="9" t="s">
        <v>14</v>
      </c>
      <c r="D17" s="10">
        <v>651</v>
      </c>
      <c r="E17" s="10">
        <v>1232</v>
      </c>
      <c r="F17" s="10">
        <f t="shared" si="0"/>
        <v>1883</v>
      </c>
      <c r="G17" s="10">
        <v>168</v>
      </c>
      <c r="H17" s="10">
        <v>191</v>
      </c>
      <c r="I17" s="10"/>
      <c r="J17" s="10"/>
      <c r="K17" s="10"/>
      <c r="M17" s="58">
        <v>8.0000000000000002E-3</v>
      </c>
      <c r="N17" s="60">
        <f t="shared" si="2"/>
        <v>651</v>
      </c>
      <c r="O17" s="60">
        <f t="shared" si="2"/>
        <v>1232</v>
      </c>
      <c r="P17" s="60">
        <f t="shared" si="2"/>
        <v>1883</v>
      </c>
      <c r="Q17" s="60">
        <f t="shared" si="2"/>
        <v>168</v>
      </c>
      <c r="R17" s="60">
        <f t="shared" si="2"/>
        <v>191</v>
      </c>
      <c r="S17" s="59"/>
      <c r="T17" s="59"/>
      <c r="U17" s="59"/>
    </row>
    <row r="18" spans="2:21" x14ac:dyDescent="0.25">
      <c r="B18" s="8">
        <v>625004</v>
      </c>
      <c r="C18" s="9" t="s">
        <v>15</v>
      </c>
      <c r="D18" s="10">
        <v>2442</v>
      </c>
      <c r="E18" s="10">
        <v>4620</v>
      </c>
      <c r="F18" s="10">
        <f t="shared" si="0"/>
        <v>7062</v>
      </c>
      <c r="G18" s="10">
        <v>631</v>
      </c>
      <c r="H18" s="10">
        <v>715</v>
      </c>
      <c r="I18" s="10"/>
      <c r="J18" s="10"/>
      <c r="K18" s="10"/>
      <c r="M18" s="58">
        <v>0.03</v>
      </c>
      <c r="N18" s="60">
        <f t="shared" si="2"/>
        <v>2442</v>
      </c>
      <c r="O18" s="60">
        <f t="shared" si="2"/>
        <v>4620</v>
      </c>
      <c r="P18" s="60">
        <f t="shared" si="2"/>
        <v>7062</v>
      </c>
      <c r="Q18" s="60">
        <f t="shared" si="2"/>
        <v>632</v>
      </c>
      <c r="R18" s="60">
        <f t="shared" si="2"/>
        <v>715</v>
      </c>
      <c r="S18" s="59"/>
      <c r="T18" s="59"/>
      <c r="U18" s="59"/>
    </row>
    <row r="19" spans="2:21" x14ac:dyDescent="0.25">
      <c r="B19" s="8">
        <v>625005</v>
      </c>
      <c r="C19" s="9" t="s">
        <v>16</v>
      </c>
      <c r="D19" s="10">
        <v>814</v>
      </c>
      <c r="E19" s="10">
        <v>1540</v>
      </c>
      <c r="F19" s="10">
        <f t="shared" si="0"/>
        <v>2354</v>
      </c>
      <c r="G19" s="10">
        <v>210</v>
      </c>
      <c r="H19" s="10">
        <v>238</v>
      </c>
      <c r="I19" s="10"/>
      <c r="J19" s="10"/>
      <c r="K19" s="10"/>
      <c r="M19" s="58">
        <v>0.01</v>
      </c>
      <c r="N19" s="60">
        <f t="shared" si="2"/>
        <v>814</v>
      </c>
      <c r="O19" s="60">
        <f t="shared" si="2"/>
        <v>1540</v>
      </c>
      <c r="P19" s="60">
        <f t="shared" si="2"/>
        <v>2354</v>
      </c>
      <c r="Q19" s="60">
        <f t="shared" si="2"/>
        <v>211</v>
      </c>
      <c r="R19" s="60">
        <f t="shared" si="2"/>
        <v>238</v>
      </c>
      <c r="S19" s="59"/>
      <c r="T19" s="59"/>
      <c r="U19" s="59"/>
    </row>
    <row r="20" spans="2:21" x14ac:dyDescent="0.25">
      <c r="B20" s="11">
        <v>625007</v>
      </c>
      <c r="C20" s="12" t="s">
        <v>17</v>
      </c>
      <c r="D20" s="10">
        <v>3867</v>
      </c>
      <c r="E20" s="10">
        <v>7314</v>
      </c>
      <c r="F20" s="10">
        <f t="shared" si="0"/>
        <v>11181</v>
      </c>
      <c r="G20" s="10">
        <v>1000</v>
      </c>
      <c r="H20" s="10">
        <v>1132</v>
      </c>
      <c r="I20" s="10"/>
      <c r="J20" s="10"/>
      <c r="K20" s="10"/>
      <c r="M20" s="58">
        <v>4.7500000000000001E-2</v>
      </c>
      <c r="N20" s="60">
        <f t="shared" si="2"/>
        <v>3867</v>
      </c>
      <c r="O20" s="60">
        <f t="shared" si="2"/>
        <v>7314</v>
      </c>
      <c r="P20" s="60">
        <f t="shared" si="2"/>
        <v>11182</v>
      </c>
      <c r="Q20" s="60">
        <f t="shared" si="2"/>
        <v>1000</v>
      </c>
      <c r="R20" s="60">
        <f t="shared" si="2"/>
        <v>1132</v>
      </c>
      <c r="S20" s="59"/>
      <c r="T20" s="59"/>
      <c r="U20" s="59"/>
    </row>
    <row r="21" spans="2:21" ht="15.75" thickBot="1" x14ac:dyDescent="0.3">
      <c r="B21" s="11">
        <v>627</v>
      </c>
      <c r="C21" s="12" t="s">
        <v>18</v>
      </c>
      <c r="D21" s="10"/>
      <c r="E21" s="10"/>
      <c r="F21" s="10">
        <f t="shared" si="0"/>
        <v>0</v>
      </c>
      <c r="G21" s="10"/>
      <c r="H21" s="10"/>
      <c r="I21" s="10"/>
      <c r="J21" s="10"/>
      <c r="K21" s="10"/>
      <c r="N21" s="60"/>
      <c r="O21" s="60"/>
      <c r="P21" s="60"/>
      <c r="Q21" s="60"/>
      <c r="R21" s="60"/>
    </row>
    <row r="22" spans="2:21" ht="15.75" thickBot="1" x14ac:dyDescent="0.3">
      <c r="B22" s="14">
        <v>620</v>
      </c>
      <c r="C22" s="15" t="s">
        <v>19</v>
      </c>
      <c r="D22" s="16">
        <f>SUM(D13:D21)</f>
        <v>28454</v>
      </c>
      <c r="E22" s="16">
        <f>SUM(E13:E21)</f>
        <v>53818</v>
      </c>
      <c r="F22" s="16">
        <f t="shared" ref="F22" si="3">SUM(F13:F21)</f>
        <v>82272</v>
      </c>
      <c r="G22" s="16">
        <f>SUM(G13:G21)</f>
        <v>7355</v>
      </c>
      <c r="H22" s="16">
        <f>SUM(H13:H21)</f>
        <v>8328</v>
      </c>
      <c r="I22" s="16">
        <f>SUM(I13:I21)</f>
        <v>0</v>
      </c>
      <c r="J22" s="16">
        <f>SUM(J13:J21)</f>
        <v>0</v>
      </c>
      <c r="K22" s="16">
        <f>SUM(K13:K21)</f>
        <v>0</v>
      </c>
      <c r="M22" s="58">
        <f>SUM(M13:M21)</f>
        <v>0.34950000000000003</v>
      </c>
      <c r="N22" s="60">
        <f>SUM(N13:N20)</f>
        <v>28454</v>
      </c>
      <c r="O22" s="60">
        <f t="shared" ref="O22:R22" si="4">SUM(O13:O20)</f>
        <v>53818</v>
      </c>
      <c r="P22" s="60">
        <f t="shared" si="4"/>
        <v>82273</v>
      </c>
      <c r="Q22" s="60">
        <f t="shared" si="4"/>
        <v>7359</v>
      </c>
      <c r="R22" s="60">
        <f t="shared" si="4"/>
        <v>8328</v>
      </c>
    </row>
    <row r="23" spans="2:21" ht="15.75" thickBot="1" x14ac:dyDescent="0.3">
      <c r="B23" s="17" t="s">
        <v>20</v>
      </c>
      <c r="C23" s="18" t="s">
        <v>21</v>
      </c>
      <c r="D23" s="19">
        <f>SUM(D22,D12)</f>
        <v>109870</v>
      </c>
      <c r="E23" s="19">
        <f>SUM(E22,E12)</f>
        <v>207805</v>
      </c>
      <c r="F23" s="19">
        <f t="shared" ref="F23" si="5">SUM(F22,F12)</f>
        <v>317675</v>
      </c>
      <c r="G23" s="19">
        <f>SUM(G22,G12)</f>
        <v>28405</v>
      </c>
      <c r="H23" s="19">
        <f>SUM(H22,H12)</f>
        <v>32155</v>
      </c>
      <c r="I23" s="19">
        <f>SUM(I22,I12)</f>
        <v>0</v>
      </c>
      <c r="J23" s="19">
        <f>SUM(J22,J12)</f>
        <v>0</v>
      </c>
      <c r="K23" s="19">
        <f>SUM(K22,K12)</f>
        <v>0</v>
      </c>
      <c r="N23" s="60">
        <f>SUM(D12*$M$22)</f>
        <v>28454.892000000003</v>
      </c>
      <c r="O23" s="60">
        <f>SUM(E12*$M$22)</f>
        <v>53818.456500000008</v>
      </c>
      <c r="P23" s="60">
        <f>SUM(F12*$M$22)</f>
        <v>82273.348500000007</v>
      </c>
      <c r="Q23" s="60">
        <f>SUM(G12*$M$22)</f>
        <v>7356.9750000000004</v>
      </c>
      <c r="R23" s="60">
        <f>SUM(H12*$M$22)</f>
        <v>8327.5365000000002</v>
      </c>
    </row>
    <row r="24" spans="2:21" x14ac:dyDescent="0.25">
      <c r="B24" s="20">
        <v>631001</v>
      </c>
      <c r="C24" s="21" t="s">
        <v>22</v>
      </c>
      <c r="D24" s="7">
        <f>SUMPRODUCT(F24,$D$3)</f>
        <v>480</v>
      </c>
      <c r="E24" s="7">
        <f>SUMPRODUCT(F24,$E$3)</f>
        <v>720</v>
      </c>
      <c r="F24" s="10">
        <v>1200</v>
      </c>
      <c r="G24" s="7">
        <v>30</v>
      </c>
      <c r="H24" s="7">
        <v>30</v>
      </c>
      <c r="I24" s="7"/>
      <c r="J24" s="7"/>
      <c r="K24" s="7"/>
    </row>
    <row r="25" spans="2:21" ht="15.75" thickBot="1" x14ac:dyDescent="0.3">
      <c r="B25" s="22">
        <v>631002</v>
      </c>
      <c r="C25" s="23" t="s">
        <v>23</v>
      </c>
      <c r="D25" s="24">
        <f>SUMPRODUCT(F25,$D$3)</f>
        <v>0</v>
      </c>
      <c r="E25" s="24">
        <f>SUMPRODUCT(F25,$E$3)</f>
        <v>0</v>
      </c>
      <c r="F25" s="10">
        <v>0</v>
      </c>
      <c r="G25" s="24"/>
      <c r="H25" s="24"/>
      <c r="I25" s="24"/>
      <c r="J25" s="24"/>
      <c r="K25" s="24"/>
    </row>
    <row r="26" spans="2:21" ht="15.75" thickBot="1" x14ac:dyDescent="0.3">
      <c r="B26" s="25">
        <v>631</v>
      </c>
      <c r="C26" s="26" t="s">
        <v>24</v>
      </c>
      <c r="D26" s="27">
        <f>SUM(D24:D25)</f>
        <v>480</v>
      </c>
      <c r="E26" s="27">
        <f>SUM(E24:E25)</f>
        <v>720</v>
      </c>
      <c r="F26" s="27">
        <f t="shared" ref="F26" si="6">SUM(F24:F25)</f>
        <v>1200</v>
      </c>
      <c r="G26" s="27">
        <f>SUM(G24:G25)</f>
        <v>30</v>
      </c>
      <c r="H26" s="27">
        <f>SUM(H24:H25)</f>
        <v>30</v>
      </c>
      <c r="I26" s="27">
        <f>SUM(I24:I25)</f>
        <v>0</v>
      </c>
      <c r="J26" s="27">
        <f>SUM(J24:J25)</f>
        <v>0</v>
      </c>
      <c r="K26" s="27">
        <f>SUM(K24:K25)</f>
        <v>0</v>
      </c>
    </row>
    <row r="27" spans="2:21" x14ac:dyDescent="0.25">
      <c r="B27" s="5" t="s">
        <v>25</v>
      </c>
      <c r="C27" s="6" t="s">
        <v>26</v>
      </c>
      <c r="D27" s="28">
        <f t="shared" ref="D27:D33" si="7">SUMPRODUCT(F27,$D$3)</f>
        <v>1800</v>
      </c>
      <c r="E27" s="28">
        <f t="shared" ref="E27:E33" si="8">SUMPRODUCT(F27,$E$3)</f>
        <v>2700</v>
      </c>
      <c r="F27" s="10">
        <v>4500</v>
      </c>
      <c r="G27" s="28">
        <v>1000</v>
      </c>
      <c r="H27" s="28">
        <v>1900</v>
      </c>
      <c r="I27" s="28"/>
      <c r="J27" s="28"/>
      <c r="K27" s="28"/>
    </row>
    <row r="28" spans="2:21" x14ac:dyDescent="0.25">
      <c r="B28" s="8" t="s">
        <v>27</v>
      </c>
      <c r="C28" s="9" t="s">
        <v>28</v>
      </c>
      <c r="D28" s="10">
        <f t="shared" si="7"/>
        <v>4800</v>
      </c>
      <c r="E28" s="10">
        <f t="shared" si="8"/>
        <v>7200</v>
      </c>
      <c r="F28" s="43">
        <v>12000</v>
      </c>
      <c r="G28" s="10">
        <v>2000</v>
      </c>
      <c r="H28" s="10">
        <v>1500</v>
      </c>
      <c r="I28" s="10">
        <v>2000</v>
      </c>
      <c r="J28" s="10"/>
      <c r="K28" s="10"/>
    </row>
    <row r="29" spans="2:21" x14ac:dyDescent="0.25">
      <c r="B29" s="8" t="s">
        <v>29</v>
      </c>
      <c r="C29" s="9" t="s">
        <v>30</v>
      </c>
      <c r="D29" s="10">
        <f t="shared" si="7"/>
        <v>0</v>
      </c>
      <c r="E29" s="10">
        <f t="shared" si="8"/>
        <v>0</v>
      </c>
      <c r="F29" s="10">
        <v>0</v>
      </c>
      <c r="G29" s="10"/>
      <c r="H29" s="10"/>
      <c r="I29" s="10"/>
      <c r="J29" s="10"/>
      <c r="K29" s="10"/>
    </row>
    <row r="30" spans="2:21" x14ac:dyDescent="0.25">
      <c r="B30" s="8">
        <v>632002</v>
      </c>
      <c r="C30" s="9" t="s">
        <v>31</v>
      </c>
      <c r="D30" s="10">
        <f t="shared" si="7"/>
        <v>120</v>
      </c>
      <c r="E30" s="10">
        <f>SUMPRODUCT(F30,$E$3)</f>
        <v>180</v>
      </c>
      <c r="F30" s="10">
        <v>300</v>
      </c>
      <c r="G30" s="10">
        <v>100</v>
      </c>
      <c r="H30" s="10">
        <v>200</v>
      </c>
      <c r="I30" s="10"/>
      <c r="J30" s="10"/>
      <c r="K30" s="10"/>
    </row>
    <row r="31" spans="2:21" x14ac:dyDescent="0.25">
      <c r="B31" s="11">
        <v>632003</v>
      </c>
      <c r="C31" s="12" t="s">
        <v>32</v>
      </c>
      <c r="D31" s="10">
        <f t="shared" si="7"/>
        <v>100</v>
      </c>
      <c r="E31" s="10">
        <f t="shared" si="8"/>
        <v>150</v>
      </c>
      <c r="F31" s="10">
        <v>250</v>
      </c>
      <c r="G31" s="10"/>
      <c r="H31" s="10"/>
      <c r="I31" s="10"/>
      <c r="J31" s="10"/>
      <c r="K31" s="10"/>
    </row>
    <row r="32" spans="2:21" x14ac:dyDescent="0.25">
      <c r="B32" s="11">
        <v>632004</v>
      </c>
      <c r="C32" s="12" t="s">
        <v>33</v>
      </c>
      <c r="D32" s="10">
        <f t="shared" si="7"/>
        <v>0</v>
      </c>
      <c r="E32" s="10">
        <f t="shared" si="8"/>
        <v>0</v>
      </c>
      <c r="F32" s="10">
        <v>0</v>
      </c>
      <c r="G32" s="10"/>
      <c r="H32" s="10"/>
      <c r="I32" s="10"/>
      <c r="J32" s="10"/>
      <c r="K32" s="10"/>
    </row>
    <row r="33" spans="2:11" ht="15.75" thickBot="1" x14ac:dyDescent="0.3">
      <c r="B33" s="11">
        <v>632005</v>
      </c>
      <c r="C33" s="12" t="s">
        <v>34</v>
      </c>
      <c r="D33" s="10">
        <f t="shared" si="7"/>
        <v>200</v>
      </c>
      <c r="E33" s="10">
        <f t="shared" si="8"/>
        <v>300</v>
      </c>
      <c r="F33" s="10">
        <v>500</v>
      </c>
      <c r="G33" s="10">
        <v>20</v>
      </c>
      <c r="H33" s="10">
        <v>400</v>
      </c>
      <c r="I33" s="10"/>
      <c r="J33" s="10"/>
      <c r="K33" s="10"/>
    </row>
    <row r="34" spans="2:11" ht="15.75" thickBot="1" x14ac:dyDescent="0.3">
      <c r="B34" s="25">
        <v>632</v>
      </c>
      <c r="C34" s="26" t="s">
        <v>35</v>
      </c>
      <c r="D34" s="27">
        <f>SUM(D27:D33)</f>
        <v>7020</v>
      </c>
      <c r="E34" s="27">
        <f>SUM(E27:E33)</f>
        <v>10530</v>
      </c>
      <c r="F34" s="27">
        <f t="shared" ref="F34" si="9">SUM(F27:F33)</f>
        <v>17550</v>
      </c>
      <c r="G34" s="27">
        <f>SUM(G27:G33)</f>
        <v>3120</v>
      </c>
      <c r="H34" s="27">
        <f>SUM(H27:H33)</f>
        <v>4000</v>
      </c>
      <c r="I34" s="27">
        <f>SUM(I27:I33)</f>
        <v>2000</v>
      </c>
      <c r="J34" s="27">
        <f>SUM(J27:J33)</f>
        <v>0</v>
      </c>
      <c r="K34" s="27">
        <f>SUM(K27:K33)</f>
        <v>0</v>
      </c>
    </row>
    <row r="35" spans="2:11" x14ac:dyDescent="0.25">
      <c r="B35" s="5">
        <v>633001</v>
      </c>
      <c r="C35" s="6" t="s">
        <v>36</v>
      </c>
      <c r="D35" s="10">
        <f t="shared" ref="D35:D48" si="10">SUMPRODUCT(F35,$D$3)</f>
        <v>2800</v>
      </c>
      <c r="E35" s="10">
        <f t="shared" ref="E35:E48" si="11">SUMPRODUCT(F35,$E$3)</f>
        <v>4200</v>
      </c>
      <c r="F35" s="10">
        <v>7000</v>
      </c>
      <c r="G35" s="10">
        <v>1000</v>
      </c>
      <c r="H35" s="10">
        <v>1500</v>
      </c>
      <c r="I35" s="10"/>
      <c r="J35" s="10"/>
      <c r="K35" s="10"/>
    </row>
    <row r="36" spans="2:11" x14ac:dyDescent="0.25">
      <c r="B36" s="5">
        <v>633002</v>
      </c>
      <c r="C36" s="6" t="s">
        <v>37</v>
      </c>
      <c r="D36" s="10">
        <f t="shared" si="10"/>
        <v>800</v>
      </c>
      <c r="E36" s="10">
        <f t="shared" si="11"/>
        <v>1200</v>
      </c>
      <c r="F36" s="10">
        <v>2000</v>
      </c>
      <c r="G36" s="10"/>
      <c r="H36" s="10"/>
      <c r="I36" s="10"/>
      <c r="J36" s="10"/>
      <c r="K36" s="10"/>
    </row>
    <row r="37" spans="2:11" x14ac:dyDescent="0.25">
      <c r="B37" s="8">
        <v>633003</v>
      </c>
      <c r="C37" s="9" t="s">
        <v>38</v>
      </c>
      <c r="D37" s="10">
        <f t="shared" si="10"/>
        <v>0</v>
      </c>
      <c r="E37" s="10">
        <f t="shared" si="11"/>
        <v>0</v>
      </c>
      <c r="F37" s="10">
        <v>0</v>
      </c>
      <c r="G37" s="10"/>
      <c r="H37" s="10"/>
      <c r="I37" s="10"/>
      <c r="J37" s="10"/>
      <c r="K37" s="10"/>
    </row>
    <row r="38" spans="2:11" x14ac:dyDescent="0.25">
      <c r="B38" s="8">
        <v>633004</v>
      </c>
      <c r="C38" s="9" t="s">
        <v>39</v>
      </c>
      <c r="D38" s="10">
        <f t="shared" si="10"/>
        <v>400</v>
      </c>
      <c r="E38" s="10">
        <f t="shared" si="11"/>
        <v>600</v>
      </c>
      <c r="F38" s="10">
        <v>1000</v>
      </c>
      <c r="G38" s="10"/>
      <c r="H38" s="10">
        <v>500</v>
      </c>
      <c r="I38" s="10"/>
      <c r="J38" s="10"/>
      <c r="K38" s="10"/>
    </row>
    <row r="39" spans="2:11" x14ac:dyDescent="0.25">
      <c r="B39" s="8">
        <v>633005</v>
      </c>
      <c r="C39" s="9" t="s">
        <v>40</v>
      </c>
      <c r="D39" s="10">
        <f t="shared" si="10"/>
        <v>0</v>
      </c>
      <c r="E39" s="10">
        <f t="shared" si="11"/>
        <v>0</v>
      </c>
      <c r="F39" s="10">
        <v>0</v>
      </c>
      <c r="G39" s="10"/>
      <c r="H39" s="10"/>
      <c r="I39" s="10"/>
      <c r="J39" s="10"/>
      <c r="K39" s="10"/>
    </row>
    <row r="40" spans="2:11" x14ac:dyDescent="0.25">
      <c r="B40" s="8">
        <v>633006</v>
      </c>
      <c r="C40" s="29" t="s">
        <v>41</v>
      </c>
      <c r="D40" s="10">
        <f t="shared" si="10"/>
        <v>4000</v>
      </c>
      <c r="E40" s="10">
        <f t="shared" si="11"/>
        <v>6000</v>
      </c>
      <c r="F40" s="10">
        <v>10000</v>
      </c>
      <c r="G40" s="10">
        <v>500</v>
      </c>
      <c r="H40" s="10">
        <v>700</v>
      </c>
      <c r="I40" s="10"/>
      <c r="J40" s="10"/>
      <c r="K40" s="10"/>
    </row>
    <row r="41" spans="2:11" x14ac:dyDescent="0.25">
      <c r="B41" s="11">
        <v>633009</v>
      </c>
      <c r="C41" s="12" t="s">
        <v>42</v>
      </c>
      <c r="D41" s="10">
        <f t="shared" si="10"/>
        <v>2000</v>
      </c>
      <c r="E41" s="10">
        <f t="shared" si="11"/>
        <v>3000</v>
      </c>
      <c r="F41" s="10">
        <v>5000</v>
      </c>
      <c r="G41" s="10">
        <v>150</v>
      </c>
      <c r="H41" s="10"/>
      <c r="I41" s="10"/>
      <c r="J41" s="10"/>
      <c r="K41" s="10"/>
    </row>
    <row r="42" spans="2:11" x14ac:dyDescent="0.25">
      <c r="B42" s="8">
        <v>633010</v>
      </c>
      <c r="C42" s="29" t="s">
        <v>43</v>
      </c>
      <c r="D42" s="10">
        <f t="shared" si="10"/>
        <v>80</v>
      </c>
      <c r="E42" s="10">
        <f t="shared" si="11"/>
        <v>120</v>
      </c>
      <c r="F42" s="10">
        <v>200</v>
      </c>
      <c r="G42" s="10"/>
      <c r="H42" s="10">
        <v>200</v>
      </c>
      <c r="I42" s="10"/>
      <c r="J42" s="10"/>
      <c r="K42" s="10"/>
    </row>
    <row r="43" spans="2:11" x14ac:dyDescent="0.25">
      <c r="B43" s="8">
        <v>633011</v>
      </c>
      <c r="C43" s="30" t="s">
        <v>44</v>
      </c>
      <c r="D43" s="10">
        <f t="shared" si="10"/>
        <v>0</v>
      </c>
      <c r="E43" s="10">
        <f t="shared" si="11"/>
        <v>0</v>
      </c>
      <c r="F43" s="10">
        <v>0</v>
      </c>
      <c r="G43" s="10"/>
      <c r="H43" s="10"/>
      <c r="I43" s="10"/>
      <c r="J43" s="10"/>
      <c r="K43" s="10"/>
    </row>
    <row r="44" spans="2:11" x14ac:dyDescent="0.25">
      <c r="B44" s="11">
        <v>633013</v>
      </c>
      <c r="C44" s="12" t="s">
        <v>45</v>
      </c>
      <c r="D44" s="10">
        <f t="shared" si="10"/>
        <v>40</v>
      </c>
      <c r="E44" s="10">
        <f t="shared" si="11"/>
        <v>60</v>
      </c>
      <c r="F44" s="10">
        <v>100</v>
      </c>
      <c r="G44" s="10"/>
      <c r="H44" s="10"/>
      <c r="I44" s="10"/>
      <c r="J44" s="10"/>
      <c r="K44" s="10"/>
    </row>
    <row r="45" spans="2:11" x14ac:dyDescent="0.25">
      <c r="B45" s="11">
        <v>633015</v>
      </c>
      <c r="C45" s="12" t="s">
        <v>46</v>
      </c>
      <c r="D45" s="10">
        <f t="shared" si="10"/>
        <v>40</v>
      </c>
      <c r="E45" s="10">
        <f t="shared" si="11"/>
        <v>60</v>
      </c>
      <c r="F45" s="10">
        <v>100</v>
      </c>
      <c r="G45" s="10">
        <v>20</v>
      </c>
      <c r="H45" s="10">
        <v>20</v>
      </c>
      <c r="I45" s="10"/>
      <c r="J45" s="10"/>
      <c r="K45" s="10"/>
    </row>
    <row r="46" spans="2:11" x14ac:dyDescent="0.25">
      <c r="B46" s="11">
        <v>633016</v>
      </c>
      <c r="C46" s="12" t="s">
        <v>47</v>
      </c>
      <c r="D46" s="10">
        <f t="shared" si="10"/>
        <v>0</v>
      </c>
      <c r="E46" s="10">
        <f t="shared" si="11"/>
        <v>0</v>
      </c>
      <c r="F46" s="10">
        <v>0</v>
      </c>
      <c r="G46" s="10"/>
      <c r="H46" s="10"/>
      <c r="I46" s="10"/>
      <c r="J46" s="10"/>
      <c r="K46" s="10"/>
    </row>
    <row r="47" spans="2:11" x14ac:dyDescent="0.25">
      <c r="B47" s="11">
        <v>633018</v>
      </c>
      <c r="C47" s="12" t="s">
        <v>48</v>
      </c>
      <c r="D47" s="10">
        <f t="shared" si="10"/>
        <v>0</v>
      </c>
      <c r="E47" s="10">
        <f t="shared" si="11"/>
        <v>0</v>
      </c>
      <c r="F47" s="10">
        <v>0</v>
      </c>
      <c r="G47" s="10"/>
      <c r="H47" s="10"/>
      <c r="I47" s="10"/>
      <c r="J47" s="10"/>
      <c r="K47" s="10"/>
    </row>
    <row r="48" spans="2:11" ht="15.75" thickBot="1" x14ac:dyDescent="0.3">
      <c r="B48" s="11">
        <v>633019</v>
      </c>
      <c r="C48" s="12" t="s">
        <v>33</v>
      </c>
      <c r="D48" s="10">
        <f t="shared" si="10"/>
        <v>0</v>
      </c>
      <c r="E48" s="10">
        <f t="shared" si="11"/>
        <v>0</v>
      </c>
      <c r="F48" s="10">
        <v>0</v>
      </c>
      <c r="G48" s="10"/>
      <c r="H48" s="10"/>
      <c r="I48" s="10"/>
      <c r="J48" s="10"/>
      <c r="K48" s="10"/>
    </row>
    <row r="49" spans="2:11" ht="15.75" thickBot="1" x14ac:dyDescent="0.3">
      <c r="B49" s="25">
        <v>633</v>
      </c>
      <c r="C49" s="26" t="s">
        <v>49</v>
      </c>
      <c r="D49" s="27">
        <f>SUM(D35:D48)</f>
        <v>10160</v>
      </c>
      <c r="E49" s="27">
        <f>SUM(E35:E48)</f>
        <v>15240</v>
      </c>
      <c r="F49" s="27">
        <f t="shared" ref="F49" si="12">SUM(F35:F48)</f>
        <v>25400</v>
      </c>
      <c r="G49" s="27">
        <f>SUM(G35:G48)</f>
        <v>1670</v>
      </c>
      <c r="H49" s="27">
        <f>SUM(H35:H48)</f>
        <v>2920</v>
      </c>
      <c r="I49" s="27">
        <f>SUM(I35:I48)</f>
        <v>0</v>
      </c>
      <c r="J49" s="27">
        <f>SUM(J35:J48)</f>
        <v>0</v>
      </c>
      <c r="K49" s="27">
        <f>SUM(K35:K48)</f>
        <v>0</v>
      </c>
    </row>
    <row r="50" spans="2:11" ht="15.75" thickBot="1" x14ac:dyDescent="0.3">
      <c r="B50" s="31">
        <v>634004</v>
      </c>
      <c r="C50" s="32" t="s">
        <v>50</v>
      </c>
      <c r="D50" s="33">
        <f t="shared" ref="D50" si="13">SUMPRODUCT(F50,$D$3)</f>
        <v>320</v>
      </c>
      <c r="E50" s="33">
        <f>SUMPRODUCT(F50,$E$3)</f>
        <v>480</v>
      </c>
      <c r="F50" s="10">
        <v>800</v>
      </c>
      <c r="G50" s="33"/>
      <c r="H50" s="33"/>
      <c r="I50" s="33"/>
      <c r="J50" s="33"/>
      <c r="K50" s="33"/>
    </row>
    <row r="51" spans="2:11" ht="15.75" thickBot="1" x14ac:dyDescent="0.3">
      <c r="B51" s="25">
        <v>634</v>
      </c>
      <c r="C51" s="26" t="s">
        <v>51</v>
      </c>
      <c r="D51" s="27">
        <f>SUM(D50)</f>
        <v>320</v>
      </c>
      <c r="E51" s="27">
        <f>SUM(E50)</f>
        <v>480</v>
      </c>
      <c r="F51" s="27">
        <f t="shared" ref="F51" si="14">SUM(F50)</f>
        <v>800</v>
      </c>
      <c r="G51" s="27">
        <f>SUM(G50)</f>
        <v>0</v>
      </c>
      <c r="H51" s="27">
        <f>SUM(H50)</f>
        <v>0</v>
      </c>
      <c r="I51" s="27">
        <f>SUM(I50)</f>
        <v>0</v>
      </c>
      <c r="J51" s="27">
        <f>SUM(J50)</f>
        <v>0</v>
      </c>
      <c r="K51" s="27">
        <f>SUM(K50)</f>
        <v>0</v>
      </c>
    </row>
    <row r="52" spans="2:11" ht="15.75" customHeight="1" thickBot="1" x14ac:dyDescent="0.3">
      <c r="B52" s="70"/>
      <c r="C52" s="57" t="s">
        <v>1</v>
      </c>
      <c r="D52" s="195" t="s">
        <v>204</v>
      </c>
      <c r="E52" s="195" t="s">
        <v>205</v>
      </c>
      <c r="F52" s="196" t="s">
        <v>206</v>
      </c>
      <c r="G52" s="196" t="s">
        <v>203</v>
      </c>
      <c r="H52" s="195" t="s">
        <v>201</v>
      </c>
      <c r="I52" s="195" t="s">
        <v>252</v>
      </c>
      <c r="J52" s="195" t="s">
        <v>253</v>
      </c>
      <c r="K52" s="195" t="s">
        <v>254</v>
      </c>
    </row>
    <row r="53" spans="2:11" ht="15.75" thickBot="1" x14ac:dyDescent="0.3">
      <c r="B53" s="71"/>
      <c r="C53" s="72"/>
      <c r="D53" s="34" t="s">
        <v>255</v>
      </c>
      <c r="E53" s="34" t="s">
        <v>255</v>
      </c>
      <c r="F53" s="34" t="s">
        <v>103</v>
      </c>
      <c r="G53" s="34" t="s">
        <v>255</v>
      </c>
      <c r="H53" s="289" t="s">
        <v>255</v>
      </c>
      <c r="I53" s="289" t="s">
        <v>255</v>
      </c>
      <c r="J53" s="289" t="s">
        <v>255</v>
      </c>
      <c r="K53" s="289" t="s">
        <v>255</v>
      </c>
    </row>
    <row r="54" spans="2:11" x14ac:dyDescent="0.25">
      <c r="B54" s="5">
        <v>635001</v>
      </c>
      <c r="C54" s="6" t="s">
        <v>52</v>
      </c>
      <c r="D54" s="28">
        <f t="shared" ref="D54:D63" si="15">SUMPRODUCT(F54,$D$3)</f>
        <v>0</v>
      </c>
      <c r="E54" s="28">
        <f t="shared" ref="E54:E63" si="16">SUMPRODUCT(F54,$E$3)</f>
        <v>0</v>
      </c>
      <c r="F54" s="10">
        <v>0</v>
      </c>
      <c r="G54" s="28"/>
      <c r="H54" s="28">
        <v>100</v>
      </c>
      <c r="I54" s="28"/>
      <c r="J54" s="28"/>
      <c r="K54" s="28"/>
    </row>
    <row r="55" spans="2:11" x14ac:dyDescent="0.25">
      <c r="B55" s="8">
        <v>635002</v>
      </c>
      <c r="C55" s="9" t="s">
        <v>53</v>
      </c>
      <c r="D55" s="10">
        <f t="shared" si="15"/>
        <v>0</v>
      </c>
      <c r="E55" s="10">
        <f t="shared" si="16"/>
        <v>0</v>
      </c>
      <c r="F55" s="10">
        <v>0</v>
      </c>
      <c r="G55" s="10"/>
      <c r="H55" s="10"/>
      <c r="I55" s="10"/>
      <c r="J55" s="10"/>
      <c r="K55" s="10"/>
    </row>
    <row r="56" spans="2:11" x14ac:dyDescent="0.25">
      <c r="B56" s="8">
        <v>635003</v>
      </c>
      <c r="C56" s="9" t="s">
        <v>54</v>
      </c>
      <c r="D56" s="10">
        <f t="shared" si="15"/>
        <v>0</v>
      </c>
      <c r="E56" s="10">
        <f t="shared" si="16"/>
        <v>0</v>
      </c>
      <c r="F56" s="10">
        <v>0</v>
      </c>
      <c r="G56" s="10"/>
      <c r="H56" s="10"/>
      <c r="I56" s="10"/>
      <c r="J56" s="10"/>
      <c r="K56" s="10"/>
    </row>
    <row r="57" spans="2:11" x14ac:dyDescent="0.25">
      <c r="B57" s="8">
        <v>635004</v>
      </c>
      <c r="C57" s="9" t="s">
        <v>55</v>
      </c>
      <c r="D57" s="10">
        <f t="shared" si="15"/>
        <v>80</v>
      </c>
      <c r="E57" s="10">
        <f t="shared" si="16"/>
        <v>120</v>
      </c>
      <c r="F57" s="10">
        <v>200</v>
      </c>
      <c r="G57" s="10"/>
      <c r="H57" s="10">
        <v>100</v>
      </c>
      <c r="I57" s="10"/>
      <c r="J57" s="10"/>
      <c r="K57" s="10"/>
    </row>
    <row r="58" spans="2:11" x14ac:dyDescent="0.25">
      <c r="B58" s="11">
        <v>635005</v>
      </c>
      <c r="C58" s="12" t="s">
        <v>56</v>
      </c>
      <c r="D58" s="10">
        <f t="shared" si="15"/>
        <v>0</v>
      </c>
      <c r="E58" s="10">
        <f t="shared" si="16"/>
        <v>0</v>
      </c>
      <c r="F58" s="10">
        <v>0</v>
      </c>
      <c r="G58" s="10"/>
      <c r="H58" s="10"/>
      <c r="I58" s="10"/>
      <c r="J58" s="10"/>
      <c r="K58" s="10"/>
    </row>
    <row r="59" spans="2:11" x14ac:dyDescent="0.25">
      <c r="B59" s="11">
        <v>635006</v>
      </c>
      <c r="C59" s="12" t="s">
        <v>57</v>
      </c>
      <c r="D59" s="10">
        <f t="shared" si="15"/>
        <v>2000</v>
      </c>
      <c r="E59" s="10">
        <f t="shared" si="16"/>
        <v>3000</v>
      </c>
      <c r="F59" s="10">
        <v>5000</v>
      </c>
      <c r="G59" s="10"/>
      <c r="H59" s="10"/>
      <c r="I59" s="10">
        <v>4000</v>
      </c>
      <c r="J59" s="10"/>
      <c r="K59" s="10">
        <v>1000</v>
      </c>
    </row>
    <row r="60" spans="2:11" x14ac:dyDescent="0.25">
      <c r="B60" s="11">
        <v>635007</v>
      </c>
      <c r="C60" s="12" t="s">
        <v>58</v>
      </c>
      <c r="D60" s="10">
        <f t="shared" si="15"/>
        <v>0</v>
      </c>
      <c r="E60" s="10">
        <f t="shared" si="16"/>
        <v>0</v>
      </c>
      <c r="F60" s="10">
        <v>0</v>
      </c>
      <c r="G60" s="10"/>
      <c r="H60" s="10"/>
      <c r="I60" s="10"/>
      <c r="J60" s="10"/>
      <c r="K60" s="10"/>
    </row>
    <row r="61" spans="2:11" x14ac:dyDescent="0.25">
      <c r="B61" s="11">
        <v>635008</v>
      </c>
      <c r="C61" s="12" t="s">
        <v>59</v>
      </c>
      <c r="D61" s="10">
        <f t="shared" si="15"/>
        <v>0</v>
      </c>
      <c r="E61" s="10">
        <f t="shared" si="16"/>
        <v>0</v>
      </c>
      <c r="F61" s="10">
        <v>0</v>
      </c>
      <c r="G61" s="10"/>
      <c r="H61" s="10"/>
      <c r="I61" s="10"/>
      <c r="J61" s="10"/>
      <c r="K61" s="10"/>
    </row>
    <row r="62" spans="2:11" x14ac:dyDescent="0.25">
      <c r="B62" s="11">
        <v>635009</v>
      </c>
      <c r="C62" s="12" t="s">
        <v>60</v>
      </c>
      <c r="D62" s="10">
        <f t="shared" si="15"/>
        <v>180</v>
      </c>
      <c r="E62" s="10">
        <f t="shared" si="16"/>
        <v>270</v>
      </c>
      <c r="F62" s="10">
        <v>450</v>
      </c>
      <c r="G62" s="10"/>
      <c r="H62" s="10"/>
      <c r="I62" s="10"/>
      <c r="J62" s="10"/>
      <c r="K62" s="10"/>
    </row>
    <row r="63" spans="2:11" ht="15.75" thickBot="1" x14ac:dyDescent="0.3">
      <c r="B63" s="11">
        <v>635010</v>
      </c>
      <c r="C63" s="12" t="s">
        <v>61</v>
      </c>
      <c r="D63" s="10">
        <f t="shared" si="15"/>
        <v>0</v>
      </c>
      <c r="E63" s="10">
        <f t="shared" si="16"/>
        <v>0</v>
      </c>
      <c r="F63" s="10">
        <v>0</v>
      </c>
      <c r="G63" s="10"/>
      <c r="H63" s="10"/>
      <c r="I63" s="10"/>
      <c r="J63" s="10"/>
      <c r="K63" s="10"/>
    </row>
    <row r="64" spans="2:11" ht="15.75" thickBot="1" x14ac:dyDescent="0.3">
      <c r="B64" s="25">
        <v>635</v>
      </c>
      <c r="C64" s="26" t="s">
        <v>62</v>
      </c>
      <c r="D64" s="27">
        <f>SUM(D54:D63)</f>
        <v>2260</v>
      </c>
      <c r="E64" s="27">
        <f>SUM(E54:E63)</f>
        <v>3390</v>
      </c>
      <c r="F64" s="27">
        <f t="shared" ref="F64" si="17">SUM(F54:F63)</f>
        <v>5650</v>
      </c>
      <c r="G64" s="27">
        <f>SUM(G54:G63)</f>
        <v>0</v>
      </c>
      <c r="H64" s="27">
        <f>SUM(H54:H63)</f>
        <v>200</v>
      </c>
      <c r="I64" s="27">
        <f>SUM(I54:I63)</f>
        <v>4000</v>
      </c>
      <c r="J64" s="27">
        <f>SUM(J54:J63)</f>
        <v>0</v>
      </c>
      <c r="K64" s="27">
        <f>SUM(K54:K63)</f>
        <v>1000</v>
      </c>
    </row>
    <row r="65" spans="2:11" x14ac:dyDescent="0.25">
      <c r="B65" s="5">
        <v>636001</v>
      </c>
      <c r="C65" s="6" t="s">
        <v>63</v>
      </c>
      <c r="D65" s="10">
        <f t="shared" ref="D65:D71" si="18">SUMPRODUCT(F65,$D$3)</f>
        <v>0</v>
      </c>
      <c r="E65" s="10">
        <f t="shared" ref="E65:E71" si="19">SUMPRODUCT(F65,$E$3)</f>
        <v>0</v>
      </c>
      <c r="F65" s="10">
        <v>0</v>
      </c>
      <c r="G65" s="10"/>
      <c r="H65" s="10"/>
      <c r="I65" s="10"/>
      <c r="J65" s="10"/>
      <c r="K65" s="10"/>
    </row>
    <row r="66" spans="2:11" x14ac:dyDescent="0.25">
      <c r="B66" s="8">
        <v>636002</v>
      </c>
      <c r="C66" s="9" t="s">
        <v>55</v>
      </c>
      <c r="D66" s="10">
        <f t="shared" si="18"/>
        <v>0</v>
      </c>
      <c r="E66" s="10">
        <f t="shared" si="19"/>
        <v>0</v>
      </c>
      <c r="F66" s="10">
        <v>0</v>
      </c>
      <c r="G66" s="10"/>
      <c r="H66" s="10"/>
      <c r="I66" s="10"/>
      <c r="J66" s="10"/>
      <c r="K66" s="10"/>
    </row>
    <row r="67" spans="2:11" x14ac:dyDescent="0.25">
      <c r="B67" s="8">
        <v>636003</v>
      </c>
      <c r="C67" s="9" t="s">
        <v>56</v>
      </c>
      <c r="D67" s="10">
        <f t="shared" si="18"/>
        <v>0</v>
      </c>
      <c r="E67" s="10">
        <f t="shared" si="19"/>
        <v>0</v>
      </c>
      <c r="F67" s="10">
        <v>0</v>
      </c>
      <c r="G67" s="10"/>
      <c r="H67" s="10"/>
      <c r="I67" s="10"/>
      <c r="J67" s="10"/>
      <c r="K67" s="10"/>
    </row>
    <row r="68" spans="2:11" x14ac:dyDescent="0.25">
      <c r="B68" s="8">
        <v>636004</v>
      </c>
      <c r="C68" s="9" t="s">
        <v>64</v>
      </c>
      <c r="D68" s="10">
        <f t="shared" si="18"/>
        <v>0</v>
      </c>
      <c r="E68" s="10">
        <f t="shared" si="19"/>
        <v>0</v>
      </c>
      <c r="F68" s="10">
        <v>0</v>
      </c>
      <c r="G68" s="10"/>
      <c r="H68" s="10"/>
      <c r="I68" s="10"/>
      <c r="J68" s="10"/>
      <c r="K68" s="10"/>
    </row>
    <row r="69" spans="2:11" x14ac:dyDescent="0.25">
      <c r="B69" s="8">
        <v>636006</v>
      </c>
      <c r="C69" s="9" t="s">
        <v>53</v>
      </c>
      <c r="D69" s="10">
        <f t="shared" si="18"/>
        <v>0</v>
      </c>
      <c r="E69" s="10">
        <f t="shared" si="19"/>
        <v>0</v>
      </c>
      <c r="F69" s="10">
        <v>0</v>
      </c>
      <c r="G69" s="10"/>
      <c r="H69" s="10"/>
      <c r="I69" s="10"/>
      <c r="J69" s="10"/>
      <c r="K69" s="10"/>
    </row>
    <row r="70" spans="2:11" x14ac:dyDescent="0.25">
      <c r="B70" s="8">
        <v>636007</v>
      </c>
      <c r="C70" s="9" t="s">
        <v>60</v>
      </c>
      <c r="D70" s="10">
        <f t="shared" si="18"/>
        <v>0</v>
      </c>
      <c r="E70" s="10">
        <f t="shared" si="19"/>
        <v>0</v>
      </c>
      <c r="F70" s="10">
        <v>0</v>
      </c>
      <c r="G70" s="10"/>
      <c r="H70" s="10"/>
      <c r="I70" s="10"/>
      <c r="J70" s="10"/>
      <c r="K70" s="10"/>
    </row>
    <row r="71" spans="2:11" ht="15.75" thickBot="1" x14ac:dyDescent="0.3">
      <c r="B71" s="35">
        <v>636008</v>
      </c>
      <c r="C71" s="36" t="s">
        <v>61</v>
      </c>
      <c r="D71" s="10">
        <f t="shared" si="18"/>
        <v>0</v>
      </c>
      <c r="E71" s="10">
        <f t="shared" si="19"/>
        <v>0</v>
      </c>
      <c r="F71" s="10">
        <v>0</v>
      </c>
      <c r="G71" s="10"/>
      <c r="H71" s="10"/>
      <c r="I71" s="10"/>
      <c r="J71" s="10"/>
      <c r="K71" s="10"/>
    </row>
    <row r="72" spans="2:11" ht="15.75" thickBot="1" x14ac:dyDescent="0.3">
      <c r="B72" s="25">
        <v>636</v>
      </c>
      <c r="C72" s="26" t="s">
        <v>65</v>
      </c>
      <c r="D72" s="27">
        <f>SUM(D65:D71)</f>
        <v>0</v>
      </c>
      <c r="E72" s="27">
        <f>SUM(E65:E71)</f>
        <v>0</v>
      </c>
      <c r="F72" s="27">
        <f t="shared" ref="F72" si="20">SUM(F65:F71)</f>
        <v>0</v>
      </c>
      <c r="G72" s="27">
        <f>SUM(G65:G71)</f>
        <v>0</v>
      </c>
      <c r="H72" s="27">
        <f>SUM(H65:H71)</f>
        <v>0</v>
      </c>
      <c r="I72" s="27">
        <f>SUM(I65:I71)</f>
        <v>0</v>
      </c>
      <c r="J72" s="27">
        <f>SUM(J65:J71)</f>
        <v>0</v>
      </c>
      <c r="K72" s="27">
        <f>SUM(K65:K71)</f>
        <v>0</v>
      </c>
    </row>
    <row r="73" spans="2:11" x14ac:dyDescent="0.25">
      <c r="B73" s="5">
        <v>637001</v>
      </c>
      <c r="C73" s="6" t="s">
        <v>66</v>
      </c>
      <c r="D73" s="10">
        <f t="shared" ref="D73:D89" si="21">SUMPRODUCT(F73,$D$3)</f>
        <v>120</v>
      </c>
      <c r="E73" s="10">
        <f t="shared" ref="E73:E89" si="22">SUMPRODUCT(F73,$E$3)</f>
        <v>180</v>
      </c>
      <c r="F73" s="10">
        <v>300</v>
      </c>
      <c r="G73" s="10">
        <v>30</v>
      </c>
      <c r="H73" s="10">
        <v>50</v>
      </c>
      <c r="I73" s="10"/>
      <c r="J73" s="10"/>
      <c r="K73" s="10"/>
    </row>
    <row r="74" spans="2:11" x14ac:dyDescent="0.25">
      <c r="B74" s="5">
        <v>637002</v>
      </c>
      <c r="C74" s="6" t="s">
        <v>67</v>
      </c>
      <c r="D74" s="10">
        <f t="shared" si="21"/>
        <v>80</v>
      </c>
      <c r="E74" s="10">
        <f t="shared" si="22"/>
        <v>120</v>
      </c>
      <c r="F74" s="10">
        <v>200</v>
      </c>
      <c r="G74" s="10"/>
      <c r="H74" s="10"/>
      <c r="I74" s="10"/>
      <c r="J74" s="10"/>
      <c r="K74" s="10"/>
    </row>
    <row r="75" spans="2:11" x14ac:dyDescent="0.25">
      <c r="B75" s="5">
        <v>637003</v>
      </c>
      <c r="C75" s="6" t="s">
        <v>68</v>
      </c>
      <c r="D75" s="10">
        <f t="shared" si="21"/>
        <v>0</v>
      </c>
      <c r="E75" s="10">
        <f t="shared" si="22"/>
        <v>0</v>
      </c>
      <c r="F75" s="10">
        <v>0</v>
      </c>
      <c r="G75" s="10"/>
      <c r="H75" s="10"/>
      <c r="I75" s="10"/>
      <c r="J75" s="10"/>
      <c r="K75" s="10"/>
    </row>
    <row r="76" spans="2:11" x14ac:dyDescent="0.25">
      <c r="B76" s="8">
        <v>637004</v>
      </c>
      <c r="C76" s="9" t="s">
        <v>69</v>
      </c>
      <c r="D76" s="10">
        <f t="shared" si="21"/>
        <v>3000</v>
      </c>
      <c r="E76" s="10">
        <f t="shared" si="22"/>
        <v>4500</v>
      </c>
      <c r="F76" s="10">
        <v>7500</v>
      </c>
      <c r="G76" s="10">
        <v>600</v>
      </c>
      <c r="H76" s="10">
        <v>1200</v>
      </c>
      <c r="I76" s="10"/>
      <c r="J76" s="10"/>
      <c r="K76" s="10"/>
    </row>
    <row r="77" spans="2:11" x14ac:dyDescent="0.25">
      <c r="B77" s="8">
        <v>637005</v>
      </c>
      <c r="C77" s="9" t="s">
        <v>70</v>
      </c>
      <c r="D77" s="10">
        <f t="shared" si="21"/>
        <v>240</v>
      </c>
      <c r="E77" s="10">
        <f t="shared" si="22"/>
        <v>360</v>
      </c>
      <c r="F77" s="10">
        <v>600</v>
      </c>
      <c r="G77" s="10">
        <v>50</v>
      </c>
      <c r="H77" s="10">
        <v>50</v>
      </c>
      <c r="I77" s="10"/>
      <c r="J77" s="10"/>
      <c r="K77" s="10"/>
    </row>
    <row r="78" spans="2:11" x14ac:dyDescent="0.25">
      <c r="B78" s="8">
        <v>637006</v>
      </c>
      <c r="C78" s="9" t="s">
        <v>71</v>
      </c>
      <c r="D78" s="10">
        <f t="shared" si="21"/>
        <v>40</v>
      </c>
      <c r="E78" s="10">
        <f t="shared" si="22"/>
        <v>60</v>
      </c>
      <c r="F78" s="10">
        <v>100</v>
      </c>
      <c r="G78" s="10"/>
      <c r="H78" s="10"/>
      <c r="I78" s="10"/>
      <c r="J78" s="10"/>
      <c r="K78" s="10"/>
    </row>
    <row r="79" spans="2:11" x14ac:dyDescent="0.25">
      <c r="B79" s="8">
        <v>637007</v>
      </c>
      <c r="C79" s="9" t="s">
        <v>72</v>
      </c>
      <c r="D79" s="10">
        <f t="shared" si="21"/>
        <v>40</v>
      </c>
      <c r="E79" s="10">
        <f t="shared" si="22"/>
        <v>60</v>
      </c>
      <c r="F79" s="10">
        <v>100</v>
      </c>
      <c r="G79" s="10"/>
      <c r="H79" s="10"/>
      <c r="I79" s="10"/>
      <c r="J79" s="10"/>
      <c r="K79" s="10"/>
    </row>
    <row r="80" spans="2:11" x14ac:dyDescent="0.25">
      <c r="B80" s="8">
        <v>637011</v>
      </c>
      <c r="C80" s="9" t="s">
        <v>73</v>
      </c>
      <c r="D80" s="10">
        <f t="shared" si="21"/>
        <v>0</v>
      </c>
      <c r="E80" s="10">
        <f t="shared" si="22"/>
        <v>0</v>
      </c>
      <c r="F80" s="10">
        <v>0</v>
      </c>
      <c r="G80" s="10"/>
      <c r="H80" s="10"/>
      <c r="I80" s="10"/>
      <c r="J80" s="10"/>
      <c r="K80" s="10"/>
    </row>
    <row r="81" spans="2:11" x14ac:dyDescent="0.25">
      <c r="B81" s="8">
        <v>637012</v>
      </c>
      <c r="C81" s="9" t="s">
        <v>74</v>
      </c>
      <c r="D81" s="10">
        <f t="shared" si="21"/>
        <v>320</v>
      </c>
      <c r="E81" s="10">
        <f t="shared" si="22"/>
        <v>480</v>
      </c>
      <c r="F81" s="10">
        <v>800</v>
      </c>
      <c r="G81" s="10"/>
      <c r="H81" s="10"/>
      <c r="I81" s="10"/>
      <c r="J81" s="10"/>
      <c r="K81" s="10"/>
    </row>
    <row r="82" spans="2:11" x14ac:dyDescent="0.25">
      <c r="B82" s="8">
        <v>637014</v>
      </c>
      <c r="C82" s="9" t="s">
        <v>75</v>
      </c>
      <c r="D82" s="10">
        <f t="shared" si="21"/>
        <v>1400</v>
      </c>
      <c r="E82" s="10">
        <f t="shared" si="22"/>
        <v>2100</v>
      </c>
      <c r="F82" s="10">
        <v>3500</v>
      </c>
      <c r="G82" s="10">
        <v>600</v>
      </c>
      <c r="H82" s="10">
        <v>1000</v>
      </c>
      <c r="I82" s="10"/>
      <c r="J82" s="10"/>
      <c r="K82" s="10"/>
    </row>
    <row r="83" spans="2:11" x14ac:dyDescent="0.25">
      <c r="B83" s="8">
        <v>637015</v>
      </c>
      <c r="C83" s="9" t="s">
        <v>76</v>
      </c>
      <c r="D83" s="10">
        <f t="shared" si="21"/>
        <v>280</v>
      </c>
      <c r="E83" s="10">
        <f t="shared" si="22"/>
        <v>420</v>
      </c>
      <c r="F83" s="10">
        <v>700</v>
      </c>
      <c r="G83" s="10">
        <v>50</v>
      </c>
      <c r="H83" s="10">
        <v>50</v>
      </c>
      <c r="I83" s="10"/>
      <c r="J83" s="10"/>
      <c r="K83" s="10"/>
    </row>
    <row r="84" spans="2:11" x14ac:dyDescent="0.25">
      <c r="B84" s="8">
        <v>637016</v>
      </c>
      <c r="C84" s="9" t="s">
        <v>77</v>
      </c>
      <c r="D84" s="10">
        <f t="shared" si="21"/>
        <v>920</v>
      </c>
      <c r="E84" s="10">
        <f t="shared" si="22"/>
        <v>1380</v>
      </c>
      <c r="F84" s="10">
        <v>2300</v>
      </c>
      <c r="G84" s="10">
        <v>200</v>
      </c>
      <c r="H84" s="10">
        <v>250</v>
      </c>
      <c r="I84" s="10"/>
      <c r="J84" s="10"/>
      <c r="K84" s="10"/>
    </row>
    <row r="85" spans="2:11" x14ac:dyDescent="0.25">
      <c r="B85" s="11">
        <v>637027</v>
      </c>
      <c r="C85" s="12" t="s">
        <v>78</v>
      </c>
      <c r="D85" s="10">
        <f t="shared" si="21"/>
        <v>0</v>
      </c>
      <c r="E85" s="10">
        <f t="shared" si="22"/>
        <v>0</v>
      </c>
      <c r="F85" s="10">
        <v>0</v>
      </c>
      <c r="G85" s="10"/>
      <c r="H85" s="10"/>
      <c r="I85" s="10"/>
      <c r="J85" s="10"/>
      <c r="K85" s="10"/>
    </row>
    <row r="86" spans="2:11" x14ac:dyDescent="0.25">
      <c r="B86" s="11">
        <v>637031</v>
      </c>
      <c r="C86" s="12" t="s">
        <v>79</v>
      </c>
      <c r="D86" s="10">
        <f t="shared" si="21"/>
        <v>0</v>
      </c>
      <c r="E86" s="10">
        <f t="shared" si="22"/>
        <v>0</v>
      </c>
      <c r="F86" s="10">
        <v>0</v>
      </c>
      <c r="G86" s="10"/>
      <c r="H86" s="10"/>
      <c r="I86" s="10"/>
      <c r="J86" s="10"/>
      <c r="K86" s="10"/>
    </row>
    <row r="87" spans="2:11" x14ac:dyDescent="0.25">
      <c r="B87" s="11">
        <v>637035</v>
      </c>
      <c r="C87" s="12" t="s">
        <v>80</v>
      </c>
      <c r="D87" s="10">
        <f t="shared" si="21"/>
        <v>80</v>
      </c>
      <c r="E87" s="10">
        <f t="shared" si="22"/>
        <v>120</v>
      </c>
      <c r="F87" s="10">
        <v>200</v>
      </c>
      <c r="G87" s="10">
        <v>40</v>
      </c>
      <c r="H87" s="10">
        <v>50</v>
      </c>
      <c r="I87" s="10"/>
      <c r="J87" s="10"/>
      <c r="K87" s="10"/>
    </row>
    <row r="88" spans="2:11" x14ac:dyDescent="0.25">
      <c r="B88" s="11">
        <v>637036</v>
      </c>
      <c r="C88" s="37" t="s">
        <v>81</v>
      </c>
      <c r="D88" s="10">
        <f t="shared" si="21"/>
        <v>0</v>
      </c>
      <c r="E88" s="10">
        <f t="shared" si="22"/>
        <v>0</v>
      </c>
      <c r="F88" s="10">
        <v>0</v>
      </c>
      <c r="G88" s="10"/>
      <c r="H88" s="10"/>
      <c r="I88" s="10"/>
      <c r="J88" s="10"/>
      <c r="K88" s="10"/>
    </row>
    <row r="89" spans="2:11" ht="15.75" thickBot="1" x14ac:dyDescent="0.3">
      <c r="B89" s="11">
        <v>637040</v>
      </c>
      <c r="C89" s="12" t="s">
        <v>82</v>
      </c>
      <c r="D89" s="10">
        <f t="shared" si="21"/>
        <v>0</v>
      </c>
      <c r="E89" s="10">
        <f t="shared" si="22"/>
        <v>0</v>
      </c>
      <c r="F89" s="10">
        <v>0</v>
      </c>
      <c r="G89" s="10"/>
      <c r="H89" s="10"/>
      <c r="I89" s="10"/>
      <c r="J89" s="10"/>
      <c r="K89" s="10"/>
    </row>
    <row r="90" spans="2:11" ht="15.75" thickBot="1" x14ac:dyDescent="0.3">
      <c r="B90" s="25">
        <v>637</v>
      </c>
      <c r="C90" s="26" t="s">
        <v>83</v>
      </c>
      <c r="D90" s="27">
        <f t="shared" ref="D90:I90" si="23">SUM(D73:D89)</f>
        <v>6520</v>
      </c>
      <c r="E90" s="27">
        <f t="shared" si="23"/>
        <v>9780</v>
      </c>
      <c r="F90" s="27">
        <f t="shared" si="23"/>
        <v>16300</v>
      </c>
      <c r="G90" s="27">
        <f t="shared" si="23"/>
        <v>1570</v>
      </c>
      <c r="H90" s="27">
        <f t="shared" si="23"/>
        <v>2650</v>
      </c>
      <c r="I90" s="27">
        <f t="shared" si="23"/>
        <v>0</v>
      </c>
      <c r="J90" s="27">
        <f t="shared" ref="J90" si="24">SUM(J73:J89)</f>
        <v>0</v>
      </c>
      <c r="K90" s="27">
        <f t="shared" ref="K90" si="25">SUM(K73:K89)</f>
        <v>0</v>
      </c>
    </row>
    <row r="91" spans="2:11" ht="15.75" thickBot="1" x14ac:dyDescent="0.3">
      <c r="B91" s="14">
        <v>630</v>
      </c>
      <c r="C91" s="15" t="s">
        <v>84</v>
      </c>
      <c r="D91" s="16">
        <f t="shared" ref="D91:I91" si="26">SUM(D90+D72+D64+D51+D49+D34+D26)</f>
        <v>26760</v>
      </c>
      <c r="E91" s="16">
        <f t="shared" si="26"/>
        <v>40140</v>
      </c>
      <c r="F91" s="16">
        <f t="shared" si="26"/>
        <v>66900</v>
      </c>
      <c r="G91" s="16">
        <f t="shared" si="26"/>
        <v>6390</v>
      </c>
      <c r="H91" s="16">
        <f t="shared" si="26"/>
        <v>9800</v>
      </c>
      <c r="I91" s="16">
        <f t="shared" si="26"/>
        <v>6000</v>
      </c>
      <c r="J91" s="16">
        <f t="shared" ref="J91" si="27">SUM(J90+J72+J64+J51+J49+J34+J26)</f>
        <v>0</v>
      </c>
      <c r="K91" s="16">
        <f t="shared" ref="K91" si="28">SUM(K90+K72+K64+K51+K49+K34+K26)</f>
        <v>1000</v>
      </c>
    </row>
    <row r="92" spans="2:11" x14ac:dyDescent="0.25">
      <c r="B92" s="38">
        <v>642006</v>
      </c>
      <c r="C92" s="39" t="s">
        <v>85</v>
      </c>
      <c r="D92" s="40">
        <f t="shared" ref="D92:D96" si="29">SUMPRODUCT(F92,$D$3)</f>
        <v>0</v>
      </c>
      <c r="E92" s="40">
        <f t="shared" ref="E92:E96" si="30">SUMPRODUCT(F92,$E$3)</f>
        <v>0</v>
      </c>
      <c r="F92" s="10">
        <v>0</v>
      </c>
      <c r="G92" s="40"/>
      <c r="H92" s="40"/>
      <c r="I92" s="40"/>
      <c r="J92" s="40"/>
      <c r="K92" s="40"/>
    </row>
    <row r="93" spans="2:11" x14ac:dyDescent="0.25">
      <c r="B93" s="41">
        <v>642012</v>
      </c>
      <c r="C93" s="42" t="s">
        <v>86</v>
      </c>
      <c r="D93" s="43">
        <f t="shared" si="29"/>
        <v>0</v>
      </c>
      <c r="E93" s="43">
        <f t="shared" si="30"/>
        <v>0</v>
      </c>
      <c r="F93" s="10">
        <v>0</v>
      </c>
      <c r="G93" s="43"/>
      <c r="H93" s="43"/>
      <c r="I93" s="43"/>
      <c r="J93" s="43"/>
      <c r="K93" s="43"/>
    </row>
    <row r="94" spans="2:11" x14ac:dyDescent="0.25">
      <c r="B94" s="5">
        <v>642013</v>
      </c>
      <c r="C94" s="6" t="s">
        <v>87</v>
      </c>
      <c r="D94" s="28">
        <f t="shared" si="29"/>
        <v>0</v>
      </c>
      <c r="E94" s="28">
        <f>SUMPRODUCT(F94,$E$3)</f>
        <v>0</v>
      </c>
      <c r="F94" s="10">
        <v>0</v>
      </c>
      <c r="G94" s="28">
        <v>2500</v>
      </c>
      <c r="H94" s="28"/>
      <c r="I94" s="28"/>
      <c r="J94" s="28"/>
      <c r="K94" s="28"/>
    </row>
    <row r="95" spans="2:11" x14ac:dyDescent="0.25">
      <c r="B95" s="5">
        <v>642014</v>
      </c>
      <c r="C95" s="6" t="s">
        <v>88</v>
      </c>
      <c r="D95" s="10">
        <f t="shared" si="29"/>
        <v>0</v>
      </c>
      <c r="E95" s="10">
        <f t="shared" si="30"/>
        <v>0</v>
      </c>
      <c r="F95" s="10">
        <v>0</v>
      </c>
      <c r="G95" s="10"/>
      <c r="H95" s="10"/>
      <c r="I95" s="10"/>
      <c r="J95" s="10">
        <v>4000</v>
      </c>
      <c r="K95" s="10"/>
    </row>
    <row r="96" spans="2:11" ht="15.75" thickBot="1" x14ac:dyDescent="0.3">
      <c r="B96" s="8">
        <v>642015</v>
      </c>
      <c r="C96" s="9" t="s">
        <v>89</v>
      </c>
      <c r="D96" s="10">
        <f t="shared" si="29"/>
        <v>80</v>
      </c>
      <c r="E96" s="10">
        <f t="shared" si="30"/>
        <v>120</v>
      </c>
      <c r="F96" s="10">
        <v>200</v>
      </c>
      <c r="G96" s="10">
        <v>50</v>
      </c>
      <c r="H96" s="10">
        <v>100</v>
      </c>
      <c r="I96" s="10"/>
      <c r="J96" s="10"/>
      <c r="K96" s="10"/>
    </row>
    <row r="97" spans="2:15" ht="15.75" thickBot="1" x14ac:dyDescent="0.3">
      <c r="B97" s="14">
        <v>640</v>
      </c>
      <c r="C97" s="15" t="s">
        <v>90</v>
      </c>
      <c r="D97" s="16">
        <f>SUM(D92:D96)</f>
        <v>80</v>
      </c>
      <c r="E97" s="16">
        <f>SUM(E92:E96)</f>
        <v>120</v>
      </c>
      <c r="F97" s="16">
        <f t="shared" ref="F97" si="31">SUM(F92:F96)</f>
        <v>200</v>
      </c>
      <c r="G97" s="16">
        <f>SUM(G92:G96)</f>
        <v>2550</v>
      </c>
      <c r="H97" s="16">
        <f>SUM(H92:H96)</f>
        <v>100</v>
      </c>
      <c r="I97" s="16">
        <f>SUM(I92:I96)</f>
        <v>0</v>
      </c>
      <c r="J97" s="16">
        <f>SUM(J92:J96)</f>
        <v>4000</v>
      </c>
      <c r="K97" s="16">
        <f>SUM(K92:K96)</f>
        <v>0</v>
      </c>
    </row>
    <row r="98" spans="2:15" ht="15.75" thickBot="1" x14ac:dyDescent="0.3">
      <c r="B98" s="17" t="s">
        <v>91</v>
      </c>
      <c r="C98" s="18" t="s">
        <v>92</v>
      </c>
      <c r="D98" s="19">
        <f>SUM(D91+D97)</f>
        <v>26840</v>
      </c>
      <c r="E98" s="19">
        <f>SUM(E91+E97)</f>
        <v>40260</v>
      </c>
      <c r="F98" s="19">
        <f t="shared" ref="F98" si="32">SUM(F91+F97)</f>
        <v>67100</v>
      </c>
      <c r="G98" s="19">
        <f>SUM(G91+G97)</f>
        <v>8940</v>
      </c>
      <c r="H98" s="19">
        <f>SUM(H91+H97)</f>
        <v>9900</v>
      </c>
      <c r="I98" s="19">
        <f>SUM(I91+I97)</f>
        <v>6000</v>
      </c>
      <c r="J98" s="19">
        <f>SUM(J91+J97)</f>
        <v>4000</v>
      </c>
      <c r="K98" s="19">
        <f>SUM(K91+K97)</f>
        <v>1000</v>
      </c>
    </row>
    <row r="99" spans="2:15" ht="15.75" thickBot="1" x14ac:dyDescent="0.3">
      <c r="B99" s="44">
        <v>600</v>
      </c>
      <c r="C99" s="45" t="s">
        <v>93</v>
      </c>
      <c r="D99" s="46">
        <f t="shared" ref="D99:I99" si="33">SUM(D98+D23)</f>
        <v>136710</v>
      </c>
      <c r="E99" s="46">
        <f t="shared" si="33"/>
        <v>248065</v>
      </c>
      <c r="F99" s="46">
        <f t="shared" si="33"/>
        <v>384775</v>
      </c>
      <c r="G99" s="46">
        <f t="shared" si="33"/>
        <v>37345</v>
      </c>
      <c r="H99" s="46">
        <f t="shared" si="33"/>
        <v>42055</v>
      </c>
      <c r="I99" s="46">
        <f t="shared" si="33"/>
        <v>6000</v>
      </c>
      <c r="J99" s="46">
        <f t="shared" ref="J99" si="34">SUM(J98+J23)</f>
        <v>4000</v>
      </c>
      <c r="K99" s="46">
        <f t="shared" ref="K99" si="35">SUM(K98+K23)</f>
        <v>1000</v>
      </c>
    </row>
    <row r="100" spans="2:15" x14ac:dyDescent="0.25">
      <c r="B100" s="47">
        <v>713004</v>
      </c>
      <c r="C100" s="48" t="s">
        <v>94</v>
      </c>
      <c r="D100" s="40">
        <f t="shared" ref="D100:D102" si="36">SUMPRODUCT(F100,$D$3)</f>
        <v>0</v>
      </c>
      <c r="E100" s="40">
        <f t="shared" ref="E100:E102" si="37">SUMPRODUCT(F100,$E$3)</f>
        <v>0</v>
      </c>
      <c r="F100" s="10">
        <v>0</v>
      </c>
      <c r="G100" s="40"/>
      <c r="H100" s="40"/>
      <c r="I100" s="40"/>
      <c r="J100" s="40"/>
      <c r="K100" s="40"/>
    </row>
    <row r="101" spans="2:15" x14ac:dyDescent="0.25">
      <c r="B101" s="47">
        <v>717002</v>
      </c>
      <c r="C101" s="48" t="s">
        <v>95</v>
      </c>
      <c r="D101" s="49">
        <f t="shared" si="36"/>
        <v>0</v>
      </c>
      <c r="E101" s="49">
        <f t="shared" si="37"/>
        <v>0</v>
      </c>
      <c r="F101" s="43">
        <v>0</v>
      </c>
      <c r="G101" s="49"/>
      <c r="H101" s="49"/>
      <c r="I101" s="49"/>
      <c r="J101" s="49"/>
      <c r="K101" s="49"/>
    </row>
    <row r="102" spans="2:15" ht="15.75" thickBot="1" x14ac:dyDescent="0.3">
      <c r="B102" s="47">
        <v>717003</v>
      </c>
      <c r="C102" s="48" t="s">
        <v>96</v>
      </c>
      <c r="D102" s="49">
        <f t="shared" si="36"/>
        <v>0</v>
      </c>
      <c r="E102" s="49">
        <f t="shared" si="37"/>
        <v>0</v>
      </c>
      <c r="F102" s="10">
        <v>0</v>
      </c>
      <c r="G102" s="49"/>
      <c r="H102" s="49"/>
      <c r="I102" s="49"/>
      <c r="J102" s="49"/>
      <c r="K102" s="49"/>
    </row>
    <row r="103" spans="2:15" ht="15.75" thickBot="1" x14ac:dyDescent="0.3">
      <c r="B103" s="44">
        <v>700</v>
      </c>
      <c r="C103" s="45" t="s">
        <v>97</v>
      </c>
      <c r="D103" s="46">
        <f t="shared" ref="D103:I103" si="38">SUM(D100:D102)</f>
        <v>0</v>
      </c>
      <c r="E103" s="46">
        <f t="shared" si="38"/>
        <v>0</v>
      </c>
      <c r="F103" s="46">
        <f t="shared" si="38"/>
        <v>0</v>
      </c>
      <c r="G103" s="46">
        <f t="shared" si="38"/>
        <v>0</v>
      </c>
      <c r="H103" s="46">
        <f t="shared" si="38"/>
        <v>0</v>
      </c>
      <c r="I103" s="46">
        <f t="shared" si="38"/>
        <v>0</v>
      </c>
      <c r="J103" s="46">
        <f t="shared" ref="J103" si="39">SUM(J100:J102)</f>
        <v>0</v>
      </c>
      <c r="K103" s="46">
        <f t="shared" ref="K103" si="40">SUM(K100:K102)</f>
        <v>0</v>
      </c>
    </row>
    <row r="104" spans="2:15" ht="15.75" thickBot="1" x14ac:dyDescent="0.3">
      <c r="B104" s="50" t="s">
        <v>98</v>
      </c>
      <c r="C104" s="51" t="s">
        <v>99</v>
      </c>
      <c r="D104" s="52">
        <f>SUM(D99+D103)</f>
        <v>136710</v>
      </c>
      <c r="E104" s="52">
        <f>SUM(E99+E103)</f>
        <v>248065</v>
      </c>
      <c r="F104" s="52">
        <f t="shared" ref="F104" si="41">SUM(F99+F103)</f>
        <v>384775</v>
      </c>
      <c r="G104" s="52">
        <f>SUM(G99+G103)</f>
        <v>37345</v>
      </c>
      <c r="H104" s="52">
        <f>SUM(H99+H103)</f>
        <v>42055</v>
      </c>
      <c r="I104" s="52">
        <f>SUM(I99+I103)</f>
        <v>6000</v>
      </c>
      <c r="J104" s="52">
        <f>SUM(J99+J103)</f>
        <v>4000</v>
      </c>
      <c r="K104" s="52">
        <f>SUM(K99+K103)</f>
        <v>1000</v>
      </c>
      <c r="L104" s="288">
        <f>SUM(F104:K104)</f>
        <v>475175</v>
      </c>
    </row>
    <row r="105" spans="2:15" x14ac:dyDescent="0.25">
      <c r="B105" s="53"/>
      <c r="C105" s="54" t="s">
        <v>100</v>
      </c>
      <c r="D105" s="55">
        <f t="shared" ref="D105:I105" si="42">SUM(D23)</f>
        <v>109870</v>
      </c>
      <c r="E105" s="55">
        <f t="shared" si="42"/>
        <v>207805</v>
      </c>
      <c r="F105" s="55">
        <f t="shared" si="42"/>
        <v>317675</v>
      </c>
      <c r="G105" s="55">
        <f t="shared" si="42"/>
        <v>28405</v>
      </c>
      <c r="H105" s="55">
        <f t="shared" si="42"/>
        <v>32155</v>
      </c>
      <c r="I105" s="55">
        <f t="shared" si="42"/>
        <v>0</v>
      </c>
      <c r="J105" s="55">
        <f t="shared" ref="J105" si="43">SUM(J23)</f>
        <v>0</v>
      </c>
      <c r="K105" s="55">
        <f t="shared" ref="K105" si="44">SUM(K23)</f>
        <v>0</v>
      </c>
      <c r="L105" s="288">
        <f>SUM(F105:J105)</f>
        <v>378235</v>
      </c>
    </row>
    <row r="106" spans="2:15" x14ac:dyDescent="0.25">
      <c r="B106" s="53"/>
      <c r="C106" s="54" t="s">
        <v>101</v>
      </c>
      <c r="D106" s="55">
        <f t="shared" ref="D106:I106" si="45">SUM(D98)</f>
        <v>26840</v>
      </c>
      <c r="E106" s="55">
        <f t="shared" si="45"/>
        <v>40260</v>
      </c>
      <c r="F106" s="55">
        <f t="shared" si="45"/>
        <v>67100</v>
      </c>
      <c r="G106" s="55">
        <f t="shared" si="45"/>
        <v>8940</v>
      </c>
      <c r="H106" s="55">
        <f t="shared" si="45"/>
        <v>9900</v>
      </c>
      <c r="I106" s="55">
        <f t="shared" si="45"/>
        <v>6000</v>
      </c>
      <c r="J106" s="55">
        <f t="shared" ref="J106" si="46">SUM(J98)</f>
        <v>4000</v>
      </c>
      <c r="K106" s="55">
        <f t="shared" ref="K106" si="47">SUM(K98)</f>
        <v>1000</v>
      </c>
      <c r="L106" s="288">
        <f>SUM(F106:J106)</f>
        <v>95940</v>
      </c>
      <c r="N106" s="288">
        <f>SUM(G106+K106)</f>
        <v>9940</v>
      </c>
      <c r="O106" s="288">
        <f>SUM(H106+I106)</f>
        <v>15900</v>
      </c>
    </row>
    <row r="107" spans="2:15" x14ac:dyDescent="0.25">
      <c r="B107" s="53"/>
      <c r="C107" s="54" t="s">
        <v>102</v>
      </c>
      <c r="D107" s="55">
        <f t="shared" ref="D107:I107" si="48">SUM(D103)</f>
        <v>0</v>
      </c>
      <c r="E107" s="55">
        <f t="shared" si="48"/>
        <v>0</v>
      </c>
      <c r="F107" s="55">
        <f t="shared" si="48"/>
        <v>0</v>
      </c>
      <c r="G107" s="55">
        <f t="shared" si="48"/>
        <v>0</v>
      </c>
      <c r="H107" s="55">
        <f t="shared" si="48"/>
        <v>0</v>
      </c>
      <c r="I107" s="55">
        <f t="shared" si="48"/>
        <v>0</v>
      </c>
      <c r="J107" s="55">
        <f t="shared" ref="J107" si="49">SUM(J103)</f>
        <v>0</v>
      </c>
      <c r="K107" s="55">
        <f t="shared" ref="K107" si="50">SUM(K103)</f>
        <v>0</v>
      </c>
      <c r="L107" s="288">
        <f>SUM(F107:J107)</f>
        <v>0</v>
      </c>
    </row>
    <row r="108" spans="2:15" x14ac:dyDescent="0.25">
      <c r="C108" s="54" t="s">
        <v>103</v>
      </c>
      <c r="D108" s="56">
        <f t="shared" ref="D108:K108" si="51">SUM(D105:D107)</f>
        <v>136710</v>
      </c>
      <c r="E108" s="56">
        <f t="shared" si="51"/>
        <v>248065</v>
      </c>
      <c r="F108" s="56">
        <f t="shared" si="51"/>
        <v>384775</v>
      </c>
      <c r="G108" s="56">
        <f t="shared" si="51"/>
        <v>37345</v>
      </c>
      <c r="H108" s="56">
        <f t="shared" si="51"/>
        <v>42055</v>
      </c>
      <c r="I108" s="56">
        <f t="shared" si="51"/>
        <v>6000</v>
      </c>
      <c r="J108" s="56">
        <f t="shared" si="51"/>
        <v>4000</v>
      </c>
      <c r="K108" s="56">
        <f t="shared" si="51"/>
        <v>1000</v>
      </c>
      <c r="L108" s="288">
        <f>SUM(F108:J108)</f>
        <v>474175</v>
      </c>
    </row>
    <row r="109" spans="2:15" x14ac:dyDescent="0.25">
      <c r="C109" s="54"/>
      <c r="D109" s="56"/>
      <c r="E109" s="56"/>
      <c r="F109" s="56">
        <f>SUM(F105:F107)</f>
        <v>384775</v>
      </c>
      <c r="G109" s="56"/>
      <c r="H109" s="56">
        <f>SUM(G108:H108)</f>
        <v>79400</v>
      </c>
      <c r="K109" s="56">
        <f>SUM(I108:K108)</f>
        <v>11000</v>
      </c>
      <c r="L109" s="288">
        <f>SUM(F109+H109+K109)</f>
        <v>475175</v>
      </c>
    </row>
    <row r="110" spans="2:15" x14ac:dyDescent="0.25">
      <c r="C110" s="1" t="s">
        <v>152</v>
      </c>
      <c r="F110" s="290"/>
      <c r="G110" s="290"/>
      <c r="H110" s="290"/>
      <c r="I110" s="290"/>
      <c r="J110" s="290"/>
      <c r="K110" s="290"/>
    </row>
    <row r="111" spans="2:15" ht="15.75" thickBot="1" x14ac:dyDescent="0.3">
      <c r="E111" s="73" t="s">
        <v>20</v>
      </c>
      <c r="F111" s="73" t="s">
        <v>153</v>
      </c>
      <c r="G111" s="73">
        <v>700</v>
      </c>
      <c r="H111" s="56"/>
    </row>
    <row r="112" spans="2:15" ht="15.75" thickBot="1" x14ac:dyDescent="0.3">
      <c r="C112" s="172" t="s">
        <v>154</v>
      </c>
      <c r="D112" s="118" t="s">
        <v>103</v>
      </c>
      <c r="E112" s="119" t="s">
        <v>155</v>
      </c>
      <c r="F112" s="120" t="s">
        <v>101</v>
      </c>
      <c r="G112" s="120" t="s">
        <v>202</v>
      </c>
      <c r="H112" s="56"/>
    </row>
    <row r="113" spans="3:8" x14ac:dyDescent="0.25">
      <c r="C113" s="173" t="s">
        <v>156</v>
      </c>
      <c r="D113" s="121">
        <f>SUM(E113:G113)</f>
        <v>384775</v>
      </c>
      <c r="E113" s="122">
        <v>317675</v>
      </c>
      <c r="F113" s="123">
        <v>67100</v>
      </c>
      <c r="G113" s="123"/>
      <c r="H113" s="56"/>
    </row>
    <row r="114" spans="3:8" x14ac:dyDescent="0.25">
      <c r="C114" s="174" t="s">
        <v>157</v>
      </c>
      <c r="D114" s="124">
        <f t="shared" ref="D114:D177" si="52">SUM(E114:G114)</f>
        <v>0</v>
      </c>
      <c r="E114" s="125"/>
      <c r="F114" s="126"/>
      <c r="G114" s="126"/>
      <c r="H114" s="56"/>
    </row>
    <row r="115" spans="3:8" ht="15.75" thickBot="1" x14ac:dyDescent="0.3">
      <c r="C115" s="174"/>
      <c r="D115" s="124">
        <f t="shared" si="52"/>
        <v>0</v>
      </c>
      <c r="E115" s="125"/>
      <c r="F115" s="126"/>
      <c r="G115" s="126"/>
      <c r="H115" s="56"/>
    </row>
    <row r="116" spans="3:8" ht="15.75" thickBot="1" x14ac:dyDescent="0.3">
      <c r="C116" s="175" t="s">
        <v>158</v>
      </c>
      <c r="D116" s="127">
        <f t="shared" si="52"/>
        <v>384775</v>
      </c>
      <c r="E116" s="128">
        <f>SUM(E113:E115)</f>
        <v>317675</v>
      </c>
      <c r="F116" s="129">
        <f>SUM(F113:F115)</f>
        <v>67100</v>
      </c>
      <c r="G116" s="129">
        <f>SUM(G113:G115)</f>
        <v>0</v>
      </c>
      <c r="H116" s="56"/>
    </row>
    <row r="117" spans="3:8" x14ac:dyDescent="0.25">
      <c r="C117" s="176" t="s">
        <v>159</v>
      </c>
      <c r="D117" s="130">
        <f t="shared" si="52"/>
        <v>0</v>
      </c>
      <c r="E117" s="131"/>
      <c r="F117" s="132"/>
      <c r="G117" s="132"/>
      <c r="H117" s="56"/>
    </row>
    <row r="118" spans="3:8" x14ac:dyDescent="0.25">
      <c r="C118" s="176" t="s">
        <v>160</v>
      </c>
      <c r="D118" s="130">
        <f t="shared" si="52"/>
        <v>0</v>
      </c>
      <c r="E118" s="131"/>
      <c r="F118" s="132"/>
      <c r="G118" s="132"/>
      <c r="H118" s="56"/>
    </row>
    <row r="119" spans="3:8" x14ac:dyDescent="0.25">
      <c r="C119" s="177" t="s">
        <v>161</v>
      </c>
      <c r="D119" s="130">
        <f t="shared" si="52"/>
        <v>0</v>
      </c>
      <c r="E119" s="133"/>
      <c r="F119" s="134"/>
      <c r="G119" s="134"/>
      <c r="H119" s="56"/>
    </row>
    <row r="120" spans="3:8" x14ac:dyDescent="0.25">
      <c r="C120" s="177" t="s">
        <v>162</v>
      </c>
      <c r="D120" s="130">
        <f t="shared" si="52"/>
        <v>0</v>
      </c>
      <c r="E120" s="133"/>
      <c r="F120" s="134"/>
      <c r="G120" s="134"/>
      <c r="H120" s="56"/>
    </row>
    <row r="121" spans="3:8" x14ac:dyDescent="0.25">
      <c r="C121" s="177" t="s">
        <v>163</v>
      </c>
      <c r="D121" s="130">
        <f t="shared" si="52"/>
        <v>0</v>
      </c>
      <c r="E121" s="133"/>
      <c r="F121" s="134"/>
      <c r="G121" s="134"/>
      <c r="H121" s="56"/>
    </row>
    <row r="122" spans="3:8" x14ac:dyDescent="0.25">
      <c r="C122" s="177" t="s">
        <v>164</v>
      </c>
      <c r="D122" s="130">
        <f t="shared" si="52"/>
        <v>0</v>
      </c>
      <c r="E122" s="133"/>
      <c r="F122" s="134"/>
      <c r="G122" s="134"/>
      <c r="H122" s="56"/>
    </row>
    <row r="123" spans="3:8" x14ac:dyDescent="0.25">
      <c r="C123" s="177" t="s">
        <v>165</v>
      </c>
      <c r="D123" s="130">
        <f t="shared" si="52"/>
        <v>0</v>
      </c>
      <c r="E123" s="133"/>
      <c r="F123" s="134"/>
      <c r="G123" s="134"/>
      <c r="H123" s="56"/>
    </row>
    <row r="124" spans="3:8" x14ac:dyDescent="0.25">
      <c r="C124" s="178" t="s">
        <v>166</v>
      </c>
      <c r="D124" s="130">
        <f t="shared" si="52"/>
        <v>0</v>
      </c>
      <c r="E124" s="133"/>
      <c r="F124" s="134"/>
      <c r="G124" s="134"/>
      <c r="H124" s="56"/>
    </row>
    <row r="125" spans="3:8" ht="15.75" thickBot="1" x14ac:dyDescent="0.3">
      <c r="C125" s="178" t="s">
        <v>167</v>
      </c>
      <c r="D125" s="130">
        <f t="shared" si="52"/>
        <v>0</v>
      </c>
      <c r="E125" s="133"/>
      <c r="F125" s="134"/>
      <c r="G125" s="134"/>
      <c r="H125" s="56"/>
    </row>
    <row r="126" spans="3:8" ht="15.75" thickBot="1" x14ac:dyDescent="0.3">
      <c r="C126" s="175" t="s">
        <v>168</v>
      </c>
      <c r="D126" s="127">
        <f t="shared" si="52"/>
        <v>0</v>
      </c>
      <c r="E126" s="128">
        <f>SUM(E117:E125)</f>
        <v>0</v>
      </c>
      <c r="F126" s="129">
        <f t="shared" ref="F126:G126" si="53">SUM(F117:F125)</f>
        <v>0</v>
      </c>
      <c r="G126" s="129">
        <f t="shared" si="53"/>
        <v>0</v>
      </c>
      <c r="H126" s="56"/>
    </row>
    <row r="127" spans="3:8" x14ac:dyDescent="0.25">
      <c r="C127" s="174" t="s">
        <v>169</v>
      </c>
      <c r="D127" s="124">
        <f t="shared" si="52"/>
        <v>4000</v>
      </c>
      <c r="E127" s="125"/>
      <c r="F127" s="126">
        <v>4000</v>
      </c>
      <c r="G127" s="126"/>
      <c r="H127" s="56"/>
    </row>
    <row r="128" spans="3:8" ht="15.75" thickBot="1" x14ac:dyDescent="0.3">
      <c r="C128" s="179" t="s">
        <v>170</v>
      </c>
      <c r="D128" s="135">
        <f t="shared" si="52"/>
        <v>0</v>
      </c>
      <c r="E128" s="136"/>
      <c r="F128" s="137"/>
      <c r="G128" s="137"/>
      <c r="H128" s="56"/>
    </row>
    <row r="129" spans="3:8" ht="15.75" thickBot="1" x14ac:dyDescent="0.3">
      <c r="C129" s="180" t="s">
        <v>171</v>
      </c>
      <c r="D129" s="138">
        <f t="shared" si="52"/>
        <v>4000</v>
      </c>
      <c r="E129" s="139">
        <f>SUM(E127:E128)</f>
        <v>0</v>
      </c>
      <c r="F129" s="148">
        <f t="shared" ref="F129" si="54">SUM(F127:F128)</f>
        <v>4000</v>
      </c>
      <c r="G129" s="148">
        <f>SUM(G127:G128)</f>
        <v>0</v>
      </c>
      <c r="H129" s="56"/>
    </row>
    <row r="130" spans="3:8" ht="15.75" thickBot="1" x14ac:dyDescent="0.3">
      <c r="C130" s="181" t="s">
        <v>172</v>
      </c>
      <c r="D130" s="140">
        <f t="shared" si="52"/>
        <v>388775</v>
      </c>
      <c r="E130" s="141">
        <f>SUM(E129+E126+E116)</f>
        <v>317675</v>
      </c>
      <c r="F130" s="157">
        <f t="shared" ref="F130:G130" si="55">SUM(F129+F126+F116)</f>
        <v>71100</v>
      </c>
      <c r="G130" s="157">
        <f t="shared" si="55"/>
        <v>0</v>
      </c>
      <c r="H130" s="56"/>
    </row>
    <row r="131" spans="3:8" x14ac:dyDescent="0.25">
      <c r="C131" s="174" t="s">
        <v>173</v>
      </c>
      <c r="D131" s="124">
        <f t="shared" si="52"/>
        <v>0</v>
      </c>
      <c r="E131" s="125"/>
      <c r="F131" s="126"/>
      <c r="G131" s="126"/>
      <c r="H131" s="56"/>
    </row>
    <row r="132" spans="3:8" x14ac:dyDescent="0.25">
      <c r="C132" s="174" t="s">
        <v>157</v>
      </c>
      <c r="D132" s="124">
        <f t="shared" si="52"/>
        <v>0</v>
      </c>
      <c r="E132" s="125"/>
      <c r="F132" s="126"/>
      <c r="G132" s="126"/>
      <c r="H132" s="56"/>
    </row>
    <row r="133" spans="3:8" ht="15.75" thickBot="1" x14ac:dyDescent="0.3">
      <c r="C133" s="174"/>
      <c r="D133" s="124">
        <f t="shared" si="52"/>
        <v>0</v>
      </c>
      <c r="E133" s="125"/>
      <c r="F133" s="126"/>
      <c r="G133" s="126"/>
      <c r="H133" s="56"/>
    </row>
    <row r="134" spans="3:8" ht="15.75" thickBot="1" x14ac:dyDescent="0.3">
      <c r="C134" s="175" t="s">
        <v>174</v>
      </c>
      <c r="D134" s="127">
        <f t="shared" si="52"/>
        <v>0</v>
      </c>
      <c r="E134" s="128">
        <f>SUM(E131:E133)</f>
        <v>0</v>
      </c>
      <c r="F134" s="129">
        <f>SUM(F131:F133)</f>
        <v>0</v>
      </c>
      <c r="G134" s="129">
        <f>SUM(G131:G133)</f>
        <v>0</v>
      </c>
      <c r="H134" s="56"/>
    </row>
    <row r="135" spans="3:8" x14ac:dyDescent="0.25">
      <c r="C135" s="182" t="s">
        <v>159</v>
      </c>
      <c r="D135" s="142">
        <f t="shared" si="52"/>
        <v>0</v>
      </c>
      <c r="E135" s="143"/>
      <c r="F135" s="144"/>
      <c r="G135" s="144"/>
      <c r="H135" s="56"/>
    </row>
    <row r="136" spans="3:8" x14ac:dyDescent="0.25">
      <c r="C136" s="176" t="s">
        <v>160</v>
      </c>
      <c r="D136" s="130">
        <f t="shared" si="52"/>
        <v>0</v>
      </c>
      <c r="E136" s="131"/>
      <c r="F136" s="132"/>
      <c r="G136" s="132"/>
      <c r="H136" s="56"/>
    </row>
    <row r="137" spans="3:8" x14ac:dyDescent="0.25">
      <c r="C137" s="177" t="s">
        <v>161</v>
      </c>
      <c r="D137" s="130">
        <f t="shared" si="52"/>
        <v>0</v>
      </c>
      <c r="E137" s="133"/>
      <c r="F137" s="134"/>
      <c r="G137" s="134"/>
      <c r="H137" s="56"/>
    </row>
    <row r="138" spans="3:8" x14ac:dyDescent="0.25">
      <c r="C138" s="177" t="s">
        <v>162</v>
      </c>
      <c r="D138" s="130">
        <f t="shared" si="52"/>
        <v>0</v>
      </c>
      <c r="E138" s="133"/>
      <c r="F138" s="134"/>
      <c r="G138" s="134"/>
      <c r="H138" s="56"/>
    </row>
    <row r="139" spans="3:8" x14ac:dyDescent="0.25">
      <c r="C139" s="177" t="s">
        <v>163</v>
      </c>
      <c r="D139" s="130">
        <f t="shared" si="52"/>
        <v>0</v>
      </c>
      <c r="E139" s="133"/>
      <c r="F139" s="134"/>
      <c r="G139" s="134"/>
      <c r="H139" s="56"/>
    </row>
    <row r="140" spans="3:8" x14ac:dyDescent="0.25">
      <c r="C140" s="177" t="s">
        <v>164</v>
      </c>
      <c r="D140" s="130">
        <f t="shared" si="52"/>
        <v>0</v>
      </c>
      <c r="E140" s="133"/>
      <c r="F140" s="134"/>
      <c r="G140" s="134"/>
      <c r="H140" s="56"/>
    </row>
    <row r="141" spans="3:8" x14ac:dyDescent="0.25">
      <c r="C141" s="177" t="s">
        <v>165</v>
      </c>
      <c r="D141" s="130">
        <f t="shared" si="52"/>
        <v>0</v>
      </c>
      <c r="E141" s="133"/>
      <c r="F141" s="134"/>
      <c r="G141" s="134"/>
      <c r="H141" s="56"/>
    </row>
    <row r="142" spans="3:8" x14ac:dyDescent="0.25">
      <c r="C142" s="178" t="s">
        <v>166</v>
      </c>
      <c r="D142" s="130">
        <f t="shared" si="52"/>
        <v>0</v>
      </c>
      <c r="E142" s="133"/>
      <c r="F142" s="134"/>
      <c r="G142" s="134"/>
      <c r="H142" s="56"/>
    </row>
    <row r="143" spans="3:8" ht="15.75" thickBot="1" x14ac:dyDescent="0.3">
      <c r="C143" s="183"/>
      <c r="D143" s="145">
        <f t="shared" si="52"/>
        <v>0</v>
      </c>
      <c r="E143" s="146"/>
      <c r="F143" s="147"/>
      <c r="G143" s="147"/>
      <c r="H143" s="56"/>
    </row>
    <row r="144" spans="3:8" ht="15.75" thickBot="1" x14ac:dyDescent="0.3">
      <c r="C144" s="175" t="s">
        <v>175</v>
      </c>
      <c r="D144" s="127">
        <f t="shared" si="52"/>
        <v>0</v>
      </c>
      <c r="E144" s="128">
        <f>SUM(E135:E143)</f>
        <v>0</v>
      </c>
      <c r="F144" s="129">
        <f>SUM(F135:F143)</f>
        <v>0</v>
      </c>
      <c r="G144" s="129">
        <f>SUM(G135:G143)</f>
        <v>0</v>
      </c>
      <c r="H144" s="56"/>
    </row>
    <row r="145" spans="3:10" x14ac:dyDescent="0.25">
      <c r="C145" s="174" t="s">
        <v>176</v>
      </c>
      <c r="D145" s="124">
        <f t="shared" si="52"/>
        <v>0</v>
      </c>
      <c r="E145" s="125"/>
      <c r="F145" s="126"/>
      <c r="G145" s="126"/>
      <c r="H145" s="56"/>
    </row>
    <row r="146" spans="3:10" ht="15.75" thickBot="1" x14ac:dyDescent="0.3">
      <c r="C146" s="179"/>
      <c r="D146" s="135">
        <f t="shared" si="52"/>
        <v>0</v>
      </c>
      <c r="E146" s="136"/>
      <c r="F146" s="137"/>
      <c r="G146" s="137"/>
      <c r="H146" s="56"/>
    </row>
    <row r="147" spans="3:10" ht="15.75" thickBot="1" x14ac:dyDescent="0.3">
      <c r="C147" s="180" t="s">
        <v>177</v>
      </c>
      <c r="D147" s="138">
        <f t="shared" si="52"/>
        <v>0</v>
      </c>
      <c r="E147" s="139">
        <f>SUM(E145:E146)</f>
        <v>0</v>
      </c>
      <c r="F147" s="148">
        <f>SUM(F145:F146)</f>
        <v>0</v>
      </c>
      <c r="G147" s="148">
        <f>SUM(G145:G146)</f>
        <v>0</v>
      </c>
      <c r="H147" s="56"/>
    </row>
    <row r="148" spans="3:10" ht="15.75" thickBot="1" x14ac:dyDescent="0.3">
      <c r="C148" s="181" t="s">
        <v>178</v>
      </c>
      <c r="D148" s="140">
        <f t="shared" si="52"/>
        <v>0</v>
      </c>
      <c r="E148" s="141">
        <f>SUM(E144+E147)</f>
        <v>0</v>
      </c>
      <c r="F148" s="157">
        <f t="shared" ref="F148:G148" si="56">SUM(F144+F147)</f>
        <v>0</v>
      </c>
      <c r="G148" s="157">
        <f t="shared" si="56"/>
        <v>0</v>
      </c>
      <c r="H148" s="56"/>
    </row>
    <row r="149" spans="3:10" x14ac:dyDescent="0.25">
      <c r="C149" s="184" t="s">
        <v>179</v>
      </c>
      <c r="D149" s="149">
        <f t="shared" si="52"/>
        <v>0</v>
      </c>
      <c r="E149" s="125"/>
      <c r="F149" s="126"/>
      <c r="G149" s="126"/>
      <c r="H149" s="56"/>
    </row>
    <row r="150" spans="3:10" x14ac:dyDescent="0.25">
      <c r="C150" s="179" t="s">
        <v>180</v>
      </c>
      <c r="D150" s="149">
        <f t="shared" si="52"/>
        <v>0</v>
      </c>
      <c r="E150" s="136"/>
      <c r="F150" s="137"/>
      <c r="G150" s="137"/>
      <c r="H150" s="56"/>
    </row>
    <row r="151" spans="3:10" x14ac:dyDescent="0.25">
      <c r="C151" s="185" t="s">
        <v>181</v>
      </c>
      <c r="D151" s="150">
        <f t="shared" si="52"/>
        <v>0</v>
      </c>
      <c r="E151" s="131"/>
      <c r="F151" s="132"/>
      <c r="G151" s="132"/>
      <c r="H151" s="56"/>
    </row>
    <row r="152" spans="3:10" ht="15.75" thickBot="1" x14ac:dyDescent="0.3">
      <c r="C152" s="186"/>
      <c r="D152" s="151">
        <f t="shared" si="52"/>
        <v>0</v>
      </c>
      <c r="E152" s="152"/>
      <c r="F152" s="153"/>
      <c r="G152" s="153"/>
      <c r="H152" s="56"/>
    </row>
    <row r="153" spans="3:10" ht="15.75" thickBot="1" x14ac:dyDescent="0.3">
      <c r="C153" s="181" t="s">
        <v>182</v>
      </c>
      <c r="D153" s="140">
        <f t="shared" si="52"/>
        <v>0</v>
      </c>
      <c r="E153" s="141">
        <f>SUM(E149:E152)</f>
        <v>0</v>
      </c>
      <c r="F153" s="157">
        <f>SUM(F149:F152)</f>
        <v>0</v>
      </c>
      <c r="G153" s="157">
        <f t="shared" ref="G153" si="57">SUM(G149:G152)</f>
        <v>0</v>
      </c>
      <c r="H153" s="56"/>
    </row>
    <row r="154" spans="3:10" x14ac:dyDescent="0.25">
      <c r="C154" s="174" t="s">
        <v>183</v>
      </c>
      <c r="D154" s="124">
        <f t="shared" si="52"/>
        <v>38345</v>
      </c>
      <c r="E154" s="125">
        <v>28405</v>
      </c>
      <c r="F154" s="126">
        <v>9940</v>
      </c>
      <c r="G154" s="126"/>
      <c r="H154" s="56"/>
      <c r="I154">
        <v>34420</v>
      </c>
      <c r="J154" s="288">
        <f>SUM(D154-I154)</f>
        <v>3925</v>
      </c>
    </row>
    <row r="155" spans="3:10" x14ac:dyDescent="0.25">
      <c r="C155" s="187" t="s">
        <v>184</v>
      </c>
      <c r="D155" s="154">
        <f t="shared" si="52"/>
        <v>0</v>
      </c>
      <c r="E155" s="155"/>
      <c r="F155" s="156"/>
      <c r="G155" s="156"/>
      <c r="H155" s="56"/>
    </row>
    <row r="156" spans="3:10" ht="15.75" thickBot="1" x14ac:dyDescent="0.3">
      <c r="C156" s="179"/>
      <c r="D156" s="154">
        <f t="shared" si="52"/>
        <v>0</v>
      </c>
      <c r="E156" s="136"/>
      <c r="F156" s="137"/>
      <c r="G156" s="137"/>
      <c r="H156" s="56"/>
    </row>
    <row r="157" spans="3:10" ht="15.75" thickBot="1" x14ac:dyDescent="0.3">
      <c r="C157" s="181" t="s">
        <v>185</v>
      </c>
      <c r="D157" s="140">
        <f t="shared" si="52"/>
        <v>38345</v>
      </c>
      <c r="E157" s="141">
        <f>SUM(E154:E156)</f>
        <v>28405</v>
      </c>
      <c r="F157" s="157">
        <f t="shared" ref="F157:G157" si="58">SUM(F154:F156)</f>
        <v>9940</v>
      </c>
      <c r="G157" s="157">
        <f t="shared" si="58"/>
        <v>0</v>
      </c>
      <c r="H157" s="56"/>
    </row>
    <row r="158" spans="3:10" x14ac:dyDescent="0.25">
      <c r="C158" s="173" t="s">
        <v>186</v>
      </c>
      <c r="D158" s="121">
        <f t="shared" si="52"/>
        <v>48055</v>
      </c>
      <c r="E158" s="122">
        <v>32155</v>
      </c>
      <c r="F158" s="123">
        <v>15900</v>
      </c>
      <c r="G158" s="123"/>
      <c r="H158" s="56"/>
      <c r="I158">
        <v>41550</v>
      </c>
      <c r="J158" s="288">
        <f>SUM(D158-I158)</f>
        <v>6505</v>
      </c>
    </row>
    <row r="159" spans="3:10" x14ac:dyDescent="0.25">
      <c r="C159" s="187" t="s">
        <v>184</v>
      </c>
      <c r="D159" s="154">
        <f t="shared" si="52"/>
        <v>0</v>
      </c>
      <c r="E159" s="155"/>
      <c r="F159" s="156"/>
      <c r="G159" s="156"/>
      <c r="H159" s="56"/>
    </row>
    <row r="160" spans="3:10" ht="15.75" thickBot="1" x14ac:dyDescent="0.3">
      <c r="C160" s="179"/>
      <c r="D160" s="154">
        <f t="shared" si="52"/>
        <v>0</v>
      </c>
      <c r="E160" s="136"/>
      <c r="F160" s="137"/>
      <c r="G160" s="137"/>
      <c r="H160" s="56"/>
    </row>
    <row r="161" spans="3:10" ht="15.75" thickBot="1" x14ac:dyDescent="0.3">
      <c r="C161" s="181" t="s">
        <v>187</v>
      </c>
      <c r="D161" s="140">
        <f t="shared" si="52"/>
        <v>48055</v>
      </c>
      <c r="E161" s="141">
        <f>SUM(E158:E160)</f>
        <v>32155</v>
      </c>
      <c r="F161" s="157">
        <f t="shared" ref="F161:G161" si="59">SUM(F158:F160)</f>
        <v>15900</v>
      </c>
      <c r="G161" s="157">
        <f t="shared" si="59"/>
        <v>0</v>
      </c>
      <c r="H161" s="56"/>
    </row>
    <row r="162" spans="3:10" x14ac:dyDescent="0.25">
      <c r="C162" s="173" t="s">
        <v>188</v>
      </c>
      <c r="D162" s="121">
        <f t="shared" si="52"/>
        <v>0</v>
      </c>
      <c r="E162" s="122"/>
      <c r="F162" s="123"/>
      <c r="G162" s="123"/>
      <c r="H162" s="56"/>
    </row>
    <row r="163" spans="3:10" x14ac:dyDescent="0.25">
      <c r="C163" s="187" t="s">
        <v>189</v>
      </c>
      <c r="D163" s="124">
        <f t="shared" si="52"/>
        <v>0</v>
      </c>
      <c r="E163" s="125"/>
      <c r="F163" s="126"/>
      <c r="G163" s="126"/>
      <c r="H163" s="56"/>
    </row>
    <row r="164" spans="3:10" x14ac:dyDescent="0.25">
      <c r="C164" s="179"/>
      <c r="D164" s="124">
        <f t="shared" si="52"/>
        <v>0</v>
      </c>
      <c r="E164" s="125"/>
      <c r="F164" s="126"/>
      <c r="G164" s="126"/>
      <c r="H164" s="56"/>
    </row>
    <row r="165" spans="3:10" ht="15.75" thickBot="1" x14ac:dyDescent="0.3">
      <c r="C165" s="176" t="s">
        <v>159</v>
      </c>
      <c r="D165" s="130">
        <f t="shared" si="52"/>
        <v>0</v>
      </c>
      <c r="E165" s="131"/>
      <c r="F165" s="132"/>
      <c r="G165" s="132"/>
      <c r="H165" s="56"/>
    </row>
    <row r="166" spans="3:10" ht="15.75" thickBot="1" x14ac:dyDescent="0.3">
      <c r="C166" s="181" t="s">
        <v>190</v>
      </c>
      <c r="D166" s="140">
        <f t="shared" si="52"/>
        <v>0</v>
      </c>
      <c r="E166" s="141">
        <f>SUM(E162:E165)</f>
        <v>0</v>
      </c>
      <c r="F166" s="157">
        <f>SUM(F162:F165)</f>
        <v>0</v>
      </c>
      <c r="G166" s="157">
        <f>SUM(G162:G165)</f>
        <v>0</v>
      </c>
      <c r="H166" s="56"/>
    </row>
    <row r="167" spans="3:10" x14ac:dyDescent="0.25">
      <c r="C167" s="174" t="s">
        <v>191</v>
      </c>
      <c r="D167" s="124">
        <f t="shared" si="52"/>
        <v>0</v>
      </c>
      <c r="E167" s="125"/>
      <c r="F167" s="126"/>
      <c r="G167" s="126"/>
      <c r="H167" s="56"/>
    </row>
    <row r="168" spans="3:10" x14ac:dyDescent="0.25">
      <c r="C168" s="187" t="s">
        <v>184</v>
      </c>
      <c r="D168" s="154">
        <f t="shared" si="52"/>
        <v>0</v>
      </c>
      <c r="E168" s="155"/>
      <c r="F168" s="156"/>
      <c r="G168" s="156"/>
      <c r="H168" s="56"/>
    </row>
    <row r="169" spans="3:10" ht="15.75" thickBot="1" x14ac:dyDescent="0.3">
      <c r="C169" s="179"/>
      <c r="D169" s="154">
        <f t="shared" si="52"/>
        <v>0</v>
      </c>
      <c r="E169" s="136"/>
      <c r="F169" s="137"/>
      <c r="G169" s="137"/>
      <c r="H169" s="56"/>
    </row>
    <row r="170" spans="3:10" ht="15.75" thickBot="1" x14ac:dyDescent="0.3">
      <c r="C170" s="181" t="s">
        <v>192</v>
      </c>
      <c r="D170" s="140">
        <f t="shared" si="52"/>
        <v>0</v>
      </c>
      <c r="E170" s="141">
        <f>SUM(E167:E169)</f>
        <v>0</v>
      </c>
      <c r="F170" s="157">
        <f t="shared" ref="F170" si="60">SUM(F167:F169)</f>
        <v>0</v>
      </c>
      <c r="G170" s="157">
        <f>SUM(G167:G169)</f>
        <v>0</v>
      </c>
      <c r="H170" s="56"/>
    </row>
    <row r="171" spans="3:10" ht="15.75" thickBot="1" x14ac:dyDescent="0.3">
      <c r="C171" s="188" t="s">
        <v>193</v>
      </c>
      <c r="D171" s="158">
        <f t="shared" si="52"/>
        <v>90400</v>
      </c>
      <c r="E171" s="159">
        <f>SUM(E168+E167+E162+E159+E158+E155+E154+E150+E149+E145+E127+E128)</f>
        <v>60560</v>
      </c>
      <c r="F171" s="159">
        <f t="shared" ref="F171:G171" si="61">SUM(F168+F167+F162+F159+F158+F155+F154+F150+F149+F145+F127+F128)</f>
        <v>29840</v>
      </c>
      <c r="G171" s="159">
        <f t="shared" si="61"/>
        <v>0</v>
      </c>
      <c r="H171" s="56"/>
      <c r="I171">
        <v>79570</v>
      </c>
      <c r="J171" s="288">
        <f>SUM(D171-I171)</f>
        <v>10830</v>
      </c>
    </row>
    <row r="172" spans="3:10" x14ac:dyDescent="0.25">
      <c r="C172" s="176" t="s">
        <v>194</v>
      </c>
      <c r="D172" s="130">
        <f t="shared" si="52"/>
        <v>0</v>
      </c>
      <c r="E172" s="131"/>
      <c r="F172" s="132"/>
      <c r="G172" s="132"/>
      <c r="H172" s="56"/>
    </row>
    <row r="173" spans="3:10" ht="15.75" thickBot="1" x14ac:dyDescent="0.3">
      <c r="C173" s="178" t="s">
        <v>195</v>
      </c>
      <c r="D173" s="160">
        <f t="shared" si="52"/>
        <v>0</v>
      </c>
      <c r="E173" s="133"/>
      <c r="F173" s="134"/>
      <c r="G173" s="134"/>
      <c r="H173" s="56"/>
    </row>
    <row r="174" spans="3:10" ht="15.75" thickBot="1" x14ac:dyDescent="0.3">
      <c r="C174" s="181" t="s">
        <v>196</v>
      </c>
      <c r="D174" s="140">
        <f t="shared" si="52"/>
        <v>0</v>
      </c>
      <c r="E174" s="141">
        <f>SUM(E172:E173)</f>
        <v>0</v>
      </c>
      <c r="F174" s="157">
        <f>SUM(F172:F173)</f>
        <v>0</v>
      </c>
      <c r="G174" s="157">
        <f>SUM(G172:G173)</f>
        <v>0</v>
      </c>
      <c r="H174" s="56"/>
    </row>
    <row r="175" spans="3:10" ht="15.75" thickBot="1" x14ac:dyDescent="0.3">
      <c r="C175" s="161" t="s">
        <v>197</v>
      </c>
      <c r="D175" s="170">
        <f t="shared" si="52"/>
        <v>475175</v>
      </c>
      <c r="E175" s="162">
        <f>SUM(E174+E171+E165+E151+E126+E116+E163)</f>
        <v>378235</v>
      </c>
      <c r="F175" s="189">
        <f t="shared" ref="F175:G175" si="62">SUM(F174+F171+F165+F151+F126+F116+F163)</f>
        <v>96940</v>
      </c>
      <c r="G175" s="162">
        <f t="shared" si="62"/>
        <v>0</v>
      </c>
      <c r="H175" s="56"/>
    </row>
    <row r="176" spans="3:10" x14ac:dyDescent="0.25">
      <c r="C176" s="163" t="s">
        <v>198</v>
      </c>
      <c r="D176" s="164">
        <f t="shared" si="52"/>
        <v>22500</v>
      </c>
      <c r="E176" s="165"/>
      <c r="F176" s="166">
        <v>22500</v>
      </c>
      <c r="G176" s="166"/>
      <c r="H176" s="56"/>
    </row>
    <row r="177" spans="1:8" ht="15.75" thickBot="1" x14ac:dyDescent="0.3">
      <c r="C177" s="174"/>
      <c r="D177" s="171">
        <f t="shared" si="52"/>
        <v>0</v>
      </c>
      <c r="E177" s="167"/>
      <c r="F177" s="168"/>
      <c r="G177" s="168"/>
      <c r="H177" s="56"/>
    </row>
    <row r="178" spans="1:8" ht="15.75" thickBot="1" x14ac:dyDescent="0.3">
      <c r="C178" s="161" t="s">
        <v>199</v>
      </c>
      <c r="D178" s="169">
        <f t="shared" ref="D178" si="63">SUM(E178:G178)</f>
        <v>497675</v>
      </c>
      <c r="E178" s="162">
        <f>SUM(E175:E177)</f>
        <v>378235</v>
      </c>
      <c r="F178" s="189">
        <f>SUM(F175:F177)</f>
        <v>119440</v>
      </c>
      <c r="G178" s="162">
        <f>SUM(G175:G177)</f>
        <v>0</v>
      </c>
      <c r="H178" s="56"/>
    </row>
    <row r="179" spans="1:8" ht="15.75" thickBot="1" x14ac:dyDescent="0.3">
      <c r="E179" s="191"/>
      <c r="F179" s="191"/>
      <c r="G179" s="191"/>
    </row>
    <row r="180" spans="1:8" ht="15.75" thickBot="1" x14ac:dyDescent="0.3">
      <c r="A180" s="74" t="s">
        <v>143</v>
      </c>
      <c r="B180" s="653" t="s">
        <v>200</v>
      </c>
      <c r="C180" s="654"/>
      <c r="D180" s="88"/>
      <c r="E180" s="192"/>
      <c r="F180" s="192"/>
      <c r="G180" s="192"/>
    </row>
    <row r="181" spans="1:8" ht="15.75" thickBot="1" x14ac:dyDescent="0.3">
      <c r="B181" s="655"/>
      <c r="C181" s="656"/>
      <c r="D181" s="89" t="s">
        <v>2</v>
      </c>
      <c r="E181" s="53"/>
      <c r="F181" s="53"/>
      <c r="G181" s="53"/>
    </row>
    <row r="182" spans="1:8" x14ac:dyDescent="0.25">
      <c r="A182" t="s">
        <v>104</v>
      </c>
      <c r="B182" s="90">
        <v>212003</v>
      </c>
      <c r="C182" s="91" t="s">
        <v>105</v>
      </c>
      <c r="D182" s="63">
        <v>3000</v>
      </c>
      <c r="E182" s="190"/>
      <c r="F182" s="190" t="s">
        <v>249</v>
      </c>
      <c r="G182" s="190">
        <v>3000</v>
      </c>
    </row>
    <row r="183" spans="1:8" x14ac:dyDescent="0.25">
      <c r="B183" s="92">
        <v>212004</v>
      </c>
      <c r="C183" s="93" t="s">
        <v>106</v>
      </c>
      <c r="D183" s="64"/>
      <c r="E183" s="190"/>
      <c r="F183" s="190"/>
      <c r="G183" s="190"/>
    </row>
    <row r="184" spans="1:8" ht="15.75" thickBot="1" x14ac:dyDescent="0.3">
      <c r="B184" s="94"/>
      <c r="C184" s="95"/>
      <c r="D184" s="65"/>
      <c r="E184" s="190"/>
      <c r="F184" s="190"/>
      <c r="G184" s="190"/>
    </row>
    <row r="185" spans="1:8" ht="15.75" thickBot="1" x14ac:dyDescent="0.3">
      <c r="B185" s="96">
        <v>210</v>
      </c>
      <c r="C185" s="97" t="s">
        <v>107</v>
      </c>
      <c r="D185" s="16">
        <f>SUM(D182:D184)</f>
        <v>3000</v>
      </c>
      <c r="E185" s="55"/>
      <c r="F185" s="55"/>
      <c r="G185" s="55"/>
    </row>
    <row r="186" spans="1:8" x14ac:dyDescent="0.25">
      <c r="A186" t="s">
        <v>108</v>
      </c>
      <c r="B186" s="94">
        <v>223001</v>
      </c>
      <c r="C186" s="68" t="s">
        <v>109</v>
      </c>
      <c r="D186" s="40">
        <v>6000</v>
      </c>
      <c r="E186" s="190"/>
      <c r="F186" s="190" t="s">
        <v>250</v>
      </c>
      <c r="G186" s="190">
        <v>4000</v>
      </c>
    </row>
    <row r="187" spans="1:8" ht="15.75" customHeight="1" x14ac:dyDescent="0.25">
      <c r="A187" t="s">
        <v>104</v>
      </c>
      <c r="B187" s="94">
        <v>223002</v>
      </c>
      <c r="C187" s="98" t="s">
        <v>110</v>
      </c>
      <c r="D187" s="28"/>
      <c r="E187" s="190"/>
      <c r="F187" s="190" t="s">
        <v>251</v>
      </c>
      <c r="G187" s="190">
        <v>2000</v>
      </c>
    </row>
    <row r="188" spans="1:8" x14ac:dyDescent="0.25">
      <c r="B188" s="94">
        <v>223002</v>
      </c>
      <c r="C188" s="98" t="s">
        <v>111</v>
      </c>
      <c r="D188" s="28">
        <v>2000</v>
      </c>
      <c r="E188" s="190"/>
      <c r="F188" s="190" t="s">
        <v>249</v>
      </c>
      <c r="G188" s="190">
        <v>1000</v>
      </c>
    </row>
    <row r="189" spans="1:8" x14ac:dyDescent="0.25">
      <c r="B189" s="94">
        <v>223002</v>
      </c>
      <c r="C189" s="98" t="s">
        <v>112</v>
      </c>
      <c r="D189" s="28"/>
      <c r="E189" s="190"/>
      <c r="F189" s="190" t="s">
        <v>250</v>
      </c>
      <c r="G189" s="190">
        <v>1000</v>
      </c>
    </row>
    <row r="190" spans="1:8" x14ac:dyDescent="0.25">
      <c r="B190" s="99">
        <v>223002</v>
      </c>
      <c r="C190" s="98" t="s">
        <v>151</v>
      </c>
      <c r="D190" s="10">
        <f>SUM(D187:D189)</f>
        <v>2000</v>
      </c>
      <c r="E190" s="190"/>
      <c r="F190" s="190"/>
      <c r="G190" s="190"/>
    </row>
    <row r="191" spans="1:8" ht="15.75" thickBot="1" x14ac:dyDescent="0.3">
      <c r="B191" s="100"/>
      <c r="C191" s="101"/>
      <c r="D191" s="66"/>
      <c r="E191" s="190"/>
      <c r="F191" s="190"/>
      <c r="G191" s="190"/>
    </row>
    <row r="192" spans="1:8" ht="15.75" thickBot="1" x14ac:dyDescent="0.3">
      <c r="B192" s="96">
        <v>220</v>
      </c>
      <c r="C192" s="102" t="s">
        <v>113</v>
      </c>
      <c r="D192" s="16">
        <f>SUM(D191+D190+D186)</f>
        <v>8000</v>
      </c>
      <c r="E192" s="55"/>
      <c r="F192" s="55"/>
      <c r="G192" s="55"/>
    </row>
    <row r="193" spans="1:7" x14ac:dyDescent="0.25">
      <c r="A193" t="s">
        <v>114</v>
      </c>
      <c r="B193" s="94">
        <v>292006</v>
      </c>
      <c r="C193" s="68" t="s">
        <v>115</v>
      </c>
      <c r="D193" s="28"/>
      <c r="E193" s="190"/>
      <c r="F193" s="190"/>
      <c r="G193" s="190"/>
    </row>
    <row r="194" spans="1:7" x14ac:dyDescent="0.25">
      <c r="A194" t="s">
        <v>116</v>
      </c>
      <c r="B194" s="92">
        <v>292012</v>
      </c>
      <c r="C194" s="98" t="s">
        <v>117</v>
      </c>
      <c r="D194" s="10"/>
      <c r="E194" s="190"/>
      <c r="F194" s="190"/>
      <c r="G194" s="190"/>
    </row>
    <row r="195" spans="1:7" x14ac:dyDescent="0.25">
      <c r="A195" t="s">
        <v>116</v>
      </c>
      <c r="B195" s="92">
        <v>292017</v>
      </c>
      <c r="C195" s="98" t="s">
        <v>118</v>
      </c>
      <c r="D195" s="10"/>
      <c r="E195" s="190"/>
      <c r="F195" s="190"/>
      <c r="G195" s="190"/>
    </row>
    <row r="196" spans="1:7" ht="15.75" thickBot="1" x14ac:dyDescent="0.3">
      <c r="A196" t="s">
        <v>116</v>
      </c>
      <c r="B196" s="92">
        <v>292027</v>
      </c>
      <c r="C196" s="98" t="s">
        <v>119</v>
      </c>
      <c r="D196" s="66"/>
      <c r="E196" s="190"/>
      <c r="F196" s="190"/>
      <c r="G196" s="190"/>
    </row>
    <row r="197" spans="1:7" ht="15.75" thickBot="1" x14ac:dyDescent="0.3">
      <c r="B197" s="96">
        <v>292</v>
      </c>
      <c r="C197" s="102" t="s">
        <v>120</v>
      </c>
      <c r="D197" s="16">
        <f>SUM(D193:D196)</f>
        <v>0</v>
      </c>
      <c r="E197" s="55"/>
      <c r="F197" s="55"/>
      <c r="G197" s="55"/>
    </row>
    <row r="198" spans="1:7" ht="15.75" thickBot="1" x14ac:dyDescent="0.3">
      <c r="B198" s="103">
        <v>200</v>
      </c>
      <c r="C198" s="104" t="s">
        <v>93</v>
      </c>
      <c r="D198" s="46">
        <f>SUM(D185+D192+D197)</f>
        <v>11000</v>
      </c>
      <c r="E198" s="55"/>
      <c r="F198" s="55"/>
      <c r="G198" s="55">
        <f>SUM(G182:G196)</f>
        <v>11000</v>
      </c>
    </row>
    <row r="199" spans="1:7" x14ac:dyDescent="0.25">
      <c r="A199" s="67" t="s">
        <v>121</v>
      </c>
      <c r="B199" s="92">
        <v>311</v>
      </c>
      <c r="C199" s="105" t="s">
        <v>122</v>
      </c>
      <c r="D199" s="10"/>
      <c r="E199" s="190"/>
      <c r="F199" s="190"/>
      <c r="G199" s="190"/>
    </row>
    <row r="200" spans="1:7" x14ac:dyDescent="0.25">
      <c r="A200" t="s">
        <v>123</v>
      </c>
      <c r="B200" s="92">
        <v>312001</v>
      </c>
      <c r="C200" s="105" t="s">
        <v>124</v>
      </c>
      <c r="D200" s="10"/>
      <c r="E200" s="190"/>
      <c r="F200" s="190"/>
      <c r="G200" s="190"/>
    </row>
    <row r="201" spans="1:7" x14ac:dyDescent="0.25">
      <c r="A201" t="s">
        <v>125</v>
      </c>
      <c r="B201" s="92">
        <v>312007</v>
      </c>
      <c r="C201" s="105" t="s">
        <v>126</v>
      </c>
      <c r="D201" s="10"/>
      <c r="E201" s="190"/>
      <c r="F201" s="190"/>
      <c r="G201" s="190"/>
    </row>
    <row r="202" spans="1:7" x14ac:dyDescent="0.25">
      <c r="A202" t="s">
        <v>125</v>
      </c>
      <c r="B202" s="92">
        <v>312008</v>
      </c>
      <c r="C202" s="105" t="s">
        <v>127</v>
      </c>
      <c r="D202" s="10"/>
      <c r="E202" s="190"/>
      <c r="F202" s="190"/>
      <c r="G202" s="190"/>
    </row>
    <row r="203" spans="1:7" x14ac:dyDescent="0.25">
      <c r="A203" t="s">
        <v>125</v>
      </c>
      <c r="B203" s="92">
        <v>312011</v>
      </c>
      <c r="C203" s="105" t="s">
        <v>128</v>
      </c>
      <c r="D203" s="10"/>
      <c r="E203" s="190"/>
      <c r="F203" s="190"/>
      <c r="G203" s="190"/>
    </row>
    <row r="204" spans="1:7" x14ac:dyDescent="0.25">
      <c r="B204" s="92">
        <v>312007</v>
      </c>
      <c r="C204" s="105" t="s">
        <v>129</v>
      </c>
      <c r="D204" s="10"/>
      <c r="E204" s="190"/>
      <c r="F204" s="190"/>
      <c r="G204" s="190"/>
    </row>
    <row r="205" spans="1:7" ht="15.75" thickBot="1" x14ac:dyDescent="0.3">
      <c r="B205" s="106"/>
      <c r="C205" s="107"/>
      <c r="D205" s="66"/>
      <c r="E205" s="190"/>
      <c r="F205" s="190"/>
      <c r="G205" s="190"/>
    </row>
    <row r="206" spans="1:7" ht="15.75" thickBot="1" x14ac:dyDescent="0.3">
      <c r="B206" s="96">
        <v>310</v>
      </c>
      <c r="C206" s="102" t="s">
        <v>130</v>
      </c>
      <c r="D206" s="16">
        <f>SUM(D199:D205)</f>
        <v>0</v>
      </c>
      <c r="E206" s="55"/>
      <c r="F206" s="55"/>
      <c r="G206" s="55"/>
    </row>
    <row r="207" spans="1:7" x14ac:dyDescent="0.25">
      <c r="B207" s="108">
        <v>321</v>
      </c>
      <c r="C207" s="109" t="s">
        <v>131</v>
      </c>
      <c r="D207" s="40"/>
      <c r="E207" s="190"/>
      <c r="F207" s="190"/>
      <c r="G207" s="190"/>
    </row>
    <row r="208" spans="1:7" x14ac:dyDescent="0.25">
      <c r="B208" s="110">
        <v>322001</v>
      </c>
      <c r="C208" s="111" t="s">
        <v>132</v>
      </c>
      <c r="D208" s="43"/>
      <c r="E208" s="190"/>
      <c r="F208" s="190"/>
      <c r="G208" s="190"/>
    </row>
    <row r="209" spans="1:7" x14ac:dyDescent="0.25">
      <c r="B209" s="110">
        <v>322005</v>
      </c>
      <c r="C209" s="105" t="s">
        <v>133</v>
      </c>
      <c r="D209" s="43"/>
      <c r="E209" s="190"/>
      <c r="F209" s="190"/>
      <c r="G209" s="190"/>
    </row>
    <row r="210" spans="1:7" x14ac:dyDescent="0.25">
      <c r="B210" s="110">
        <v>322006</v>
      </c>
      <c r="C210" s="105" t="s">
        <v>134</v>
      </c>
      <c r="D210" s="43"/>
      <c r="E210" s="190"/>
      <c r="F210" s="190"/>
      <c r="G210" s="190"/>
    </row>
    <row r="211" spans="1:7" x14ac:dyDescent="0.25">
      <c r="B211" s="110">
        <v>322008</v>
      </c>
      <c r="C211" s="105" t="s">
        <v>135</v>
      </c>
      <c r="D211" s="43"/>
      <c r="E211" s="190"/>
      <c r="F211" s="190"/>
      <c r="G211" s="190"/>
    </row>
    <row r="212" spans="1:7" ht="15.75" thickBot="1" x14ac:dyDescent="0.3">
      <c r="B212" s="112"/>
      <c r="C212" s="107"/>
      <c r="D212" s="69"/>
      <c r="E212" s="190"/>
      <c r="F212" s="190"/>
      <c r="G212" s="190"/>
    </row>
    <row r="213" spans="1:7" ht="15.75" thickBot="1" x14ac:dyDescent="0.3">
      <c r="B213" s="96">
        <v>320</v>
      </c>
      <c r="C213" s="102" t="s">
        <v>136</v>
      </c>
      <c r="D213" s="16">
        <f>SUM(D207:D212)</f>
        <v>0</v>
      </c>
      <c r="E213" s="55"/>
      <c r="F213" s="55"/>
      <c r="G213" s="55"/>
    </row>
    <row r="214" spans="1:7" ht="15.75" thickBot="1" x14ac:dyDescent="0.3">
      <c r="B214" s="103">
        <v>300</v>
      </c>
      <c r="C214" s="104" t="s">
        <v>93</v>
      </c>
      <c r="D214" s="46">
        <f>SUM(D206+D213)</f>
        <v>0</v>
      </c>
      <c r="E214" s="55"/>
      <c r="F214" s="55"/>
      <c r="G214" s="55"/>
    </row>
    <row r="215" spans="1:7" ht="15.75" thickBot="1" x14ac:dyDescent="0.3">
      <c r="B215" s="113" t="s">
        <v>137</v>
      </c>
      <c r="C215" s="114" t="s">
        <v>138</v>
      </c>
      <c r="D215" s="52">
        <f>SUM(D198+D214)</f>
        <v>11000</v>
      </c>
      <c r="E215" s="55"/>
      <c r="F215" s="55"/>
      <c r="G215" s="55"/>
    </row>
    <row r="216" spans="1:7" x14ac:dyDescent="0.25">
      <c r="A216" t="s">
        <v>108</v>
      </c>
      <c r="B216" s="108">
        <v>200</v>
      </c>
      <c r="C216" s="109" t="s">
        <v>139</v>
      </c>
      <c r="D216" s="40">
        <v>22500</v>
      </c>
      <c r="E216" s="190"/>
      <c r="F216" s="190"/>
      <c r="G216" s="190"/>
    </row>
    <row r="217" spans="1:7" ht="15.75" thickBot="1" x14ac:dyDescent="0.3">
      <c r="A217" t="s">
        <v>108</v>
      </c>
      <c r="B217" s="115">
        <v>400</v>
      </c>
      <c r="C217" s="116" t="s">
        <v>140</v>
      </c>
      <c r="D217" s="43"/>
      <c r="E217" s="190"/>
      <c r="F217" s="190"/>
      <c r="G217" s="190"/>
    </row>
    <row r="218" spans="1:7" ht="15.75" thickBot="1" x14ac:dyDescent="0.3">
      <c r="B218" s="50" t="s">
        <v>141</v>
      </c>
      <c r="C218" s="117" t="s">
        <v>142</v>
      </c>
      <c r="D218" s="52">
        <f>SUM(D215:D217)</f>
        <v>33500</v>
      </c>
      <c r="E218" s="55"/>
      <c r="F218" s="55"/>
      <c r="G218" s="55"/>
    </row>
    <row r="219" spans="1:7" x14ac:dyDescent="0.25">
      <c r="E219" s="191"/>
      <c r="F219" s="191"/>
      <c r="G219" s="191"/>
    </row>
    <row r="220" spans="1:7" x14ac:dyDescent="0.25">
      <c r="E220" s="191"/>
      <c r="F220" s="190"/>
      <c r="G220" s="190"/>
    </row>
    <row r="221" spans="1:7" ht="15.75" thickBot="1" x14ac:dyDescent="0.3">
      <c r="E221" s="191"/>
      <c r="F221" s="190"/>
      <c r="G221" s="190"/>
    </row>
    <row r="222" spans="1:7" ht="15.75" thickBot="1" x14ac:dyDescent="0.3">
      <c r="B222" s="77"/>
      <c r="C222" s="78" t="s">
        <v>144</v>
      </c>
      <c r="D222" s="3"/>
      <c r="E222" s="193"/>
      <c r="F222" s="55"/>
      <c r="G222" s="55"/>
    </row>
    <row r="223" spans="1:7" ht="15.75" thickBot="1" x14ac:dyDescent="0.3">
      <c r="B223" s="79" t="s">
        <v>145</v>
      </c>
      <c r="C223" s="61"/>
      <c r="D223" s="34" t="s">
        <v>2</v>
      </c>
      <c r="E223" s="194"/>
      <c r="F223" s="191"/>
      <c r="G223" s="191"/>
    </row>
    <row r="224" spans="1:7" x14ac:dyDescent="0.25">
      <c r="B224" s="80"/>
      <c r="C224" s="81"/>
      <c r="D224" s="7"/>
      <c r="E224" s="190"/>
      <c r="F224" s="193"/>
      <c r="G224" s="193"/>
    </row>
    <row r="225" spans="2:7" x14ac:dyDescent="0.25">
      <c r="B225" s="82"/>
      <c r="C225" s="83"/>
      <c r="D225" s="10"/>
      <c r="E225" s="190"/>
      <c r="F225" s="194"/>
      <c r="G225" s="194"/>
    </row>
    <row r="226" spans="2:7" x14ac:dyDescent="0.25">
      <c r="B226" s="82">
        <v>223003</v>
      </c>
      <c r="C226" s="83" t="s">
        <v>150</v>
      </c>
      <c r="D226" s="10">
        <v>22500</v>
      </c>
      <c r="E226" s="190"/>
      <c r="F226" s="190"/>
      <c r="G226" s="190"/>
    </row>
    <row r="227" spans="2:7" x14ac:dyDescent="0.25">
      <c r="B227" s="82"/>
      <c r="C227" s="83"/>
      <c r="D227" s="10"/>
      <c r="E227" s="190"/>
      <c r="F227" s="190"/>
      <c r="G227" s="190"/>
    </row>
    <row r="228" spans="2:7" x14ac:dyDescent="0.25">
      <c r="B228" s="82">
        <v>453</v>
      </c>
      <c r="C228" s="83" t="s">
        <v>146</v>
      </c>
      <c r="D228" s="10"/>
      <c r="E228" s="190"/>
      <c r="F228" s="190"/>
      <c r="G228" s="190"/>
    </row>
    <row r="229" spans="2:7" ht="15.75" thickBot="1" x14ac:dyDescent="0.3">
      <c r="B229" s="84"/>
      <c r="C229" s="85"/>
      <c r="D229" s="13"/>
      <c r="E229" s="190"/>
      <c r="F229" s="190"/>
      <c r="G229" s="190"/>
    </row>
    <row r="230" spans="2:7" ht="15.75" thickBot="1" x14ac:dyDescent="0.3">
      <c r="B230" s="86"/>
      <c r="C230" s="75"/>
      <c r="D230" s="16">
        <f>SUM(D224:D229)</f>
        <v>22500</v>
      </c>
      <c r="E230" s="55"/>
      <c r="F230" s="190"/>
      <c r="G230" s="190"/>
    </row>
    <row r="231" spans="2:7" ht="15.75" thickBot="1" x14ac:dyDescent="0.3">
      <c r="E231" s="191"/>
      <c r="F231" s="190"/>
      <c r="G231" s="190"/>
    </row>
    <row r="232" spans="2:7" ht="15.75" thickBot="1" x14ac:dyDescent="0.3">
      <c r="B232" s="77"/>
      <c r="C232" s="78" t="s">
        <v>144</v>
      </c>
      <c r="D232" s="3"/>
      <c r="E232" s="193"/>
      <c r="F232" s="55"/>
      <c r="G232" s="55"/>
    </row>
    <row r="233" spans="2:7" ht="15.75" thickBot="1" x14ac:dyDescent="0.3">
      <c r="B233" s="79" t="s">
        <v>147</v>
      </c>
      <c r="C233" s="61"/>
      <c r="D233" s="4" t="s">
        <v>2</v>
      </c>
      <c r="E233" s="194"/>
    </row>
    <row r="234" spans="2:7" x14ac:dyDescent="0.25">
      <c r="B234" s="80"/>
      <c r="C234" s="81"/>
      <c r="D234" s="63"/>
      <c r="E234" s="190"/>
    </row>
    <row r="235" spans="2:7" x14ac:dyDescent="0.25">
      <c r="B235" s="82">
        <v>633011</v>
      </c>
      <c r="C235" s="83" t="s">
        <v>148</v>
      </c>
      <c r="D235" s="64">
        <v>22400</v>
      </c>
      <c r="E235" s="190"/>
    </row>
    <row r="236" spans="2:7" x14ac:dyDescent="0.25">
      <c r="B236" s="82"/>
      <c r="C236" s="83"/>
      <c r="D236" s="64"/>
      <c r="E236" s="190"/>
    </row>
    <row r="237" spans="2:7" x14ac:dyDescent="0.25">
      <c r="B237" s="82">
        <v>637012</v>
      </c>
      <c r="C237" s="83" t="s">
        <v>149</v>
      </c>
      <c r="D237" s="64">
        <v>100</v>
      </c>
      <c r="E237" s="190"/>
    </row>
    <row r="238" spans="2:7" x14ac:dyDescent="0.25">
      <c r="B238" s="82"/>
      <c r="C238" s="83"/>
      <c r="D238" s="64"/>
      <c r="E238" s="190"/>
    </row>
    <row r="239" spans="2:7" ht="15.75" thickBot="1" x14ac:dyDescent="0.3">
      <c r="B239" s="84"/>
      <c r="C239" s="85"/>
      <c r="D239" s="76"/>
      <c r="E239" s="190"/>
    </row>
    <row r="240" spans="2:7" ht="15.75" thickBot="1" x14ac:dyDescent="0.3">
      <c r="B240" s="87"/>
      <c r="C240" s="75"/>
      <c r="D240" s="16">
        <f>SUM(D234:D239)</f>
        <v>22500</v>
      </c>
      <c r="E240" s="55"/>
    </row>
  </sheetData>
  <mergeCells count="2">
    <mergeCell ref="B180:C180"/>
    <mergeCell ref="B181:C18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3" manualBreakCount="3">
    <brk id="51" max="16383" man="1"/>
    <brk id="104" max="16383" man="1"/>
    <brk id="1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40"/>
  <sheetViews>
    <sheetView topLeftCell="A144" workbookViewId="0">
      <selection activeCell="N170" sqref="N170"/>
    </sheetView>
  </sheetViews>
  <sheetFormatPr defaultRowHeight="15" x14ac:dyDescent="0.25"/>
  <cols>
    <col min="1" max="1" width="8.7109375" customWidth="1"/>
    <col min="2" max="2" width="12.7109375" customWidth="1"/>
    <col min="3" max="3" width="45.7109375" customWidth="1"/>
    <col min="4" max="13" width="12.7109375" customWidth="1"/>
    <col min="14" max="14" width="10" bestFit="1" customWidth="1"/>
  </cols>
  <sheetData>
    <row r="1" spans="1:21" x14ac:dyDescent="0.25">
      <c r="A1" s="2" t="s">
        <v>207</v>
      </c>
    </row>
    <row r="2" spans="1:21" x14ac:dyDescent="0.25">
      <c r="A2" s="2" t="s">
        <v>0</v>
      </c>
    </row>
    <row r="3" spans="1:21" ht="15.75" thickBot="1" x14ac:dyDescent="0.3">
      <c r="D3" s="197">
        <v>0.4</v>
      </c>
      <c r="E3" s="197">
        <v>0.6</v>
      </c>
      <c r="H3" t="s">
        <v>256</v>
      </c>
    </row>
    <row r="4" spans="1:21" ht="15.75" customHeight="1" thickBot="1" x14ac:dyDescent="0.3">
      <c r="B4" s="70"/>
      <c r="C4" s="57" t="s">
        <v>1</v>
      </c>
      <c r="D4" s="195" t="s">
        <v>204</v>
      </c>
      <c r="E4" s="195" t="s">
        <v>205</v>
      </c>
      <c r="F4" s="196" t="s">
        <v>206</v>
      </c>
      <c r="G4" s="195" t="s">
        <v>203</v>
      </c>
      <c r="H4" s="195" t="s">
        <v>201</v>
      </c>
      <c r="I4" s="195" t="s">
        <v>252</v>
      </c>
      <c r="J4" s="195" t="s">
        <v>253</v>
      </c>
      <c r="K4" s="195" t="s">
        <v>254</v>
      </c>
    </row>
    <row r="5" spans="1:21" ht="15.75" thickBot="1" x14ac:dyDescent="0.3">
      <c r="B5" s="71"/>
      <c r="C5" s="72"/>
      <c r="D5" s="62" t="s">
        <v>255</v>
      </c>
      <c r="E5" s="62" t="s">
        <v>255</v>
      </c>
      <c r="F5" s="4" t="s">
        <v>103</v>
      </c>
      <c r="G5" s="62" t="s">
        <v>255</v>
      </c>
      <c r="H5" s="62" t="s">
        <v>255</v>
      </c>
      <c r="I5" s="62" t="s">
        <v>255</v>
      </c>
      <c r="J5" s="62" t="s">
        <v>255</v>
      </c>
      <c r="K5" s="62" t="s">
        <v>255</v>
      </c>
    </row>
    <row r="6" spans="1:21" x14ac:dyDescent="0.25">
      <c r="B6" s="5">
        <v>611</v>
      </c>
      <c r="C6" s="6" t="s">
        <v>3</v>
      </c>
      <c r="D6" s="7">
        <v>68297</v>
      </c>
      <c r="E6" s="7">
        <v>122832</v>
      </c>
      <c r="F6" s="7">
        <f>SUM(D6:E6)</f>
        <v>191129</v>
      </c>
      <c r="G6" s="7">
        <v>18724</v>
      </c>
      <c r="H6" s="7">
        <v>25595</v>
      </c>
      <c r="I6" s="7"/>
      <c r="J6" s="7"/>
      <c r="K6" s="7"/>
    </row>
    <row r="7" spans="1:21" x14ac:dyDescent="0.25">
      <c r="B7" s="8">
        <v>612001</v>
      </c>
      <c r="C7" s="9" t="s">
        <v>4</v>
      </c>
      <c r="D7" s="10">
        <v>1970</v>
      </c>
      <c r="E7" s="10">
        <v>2568</v>
      </c>
      <c r="F7" s="10">
        <f t="shared" ref="F7:F21" si="0">SUM(D7:E7)</f>
        <v>4538</v>
      </c>
      <c r="G7" s="10">
        <v>348</v>
      </c>
      <c r="H7" s="10">
        <v>2839</v>
      </c>
      <c r="I7" s="10"/>
      <c r="J7" s="10"/>
      <c r="K7" s="10"/>
    </row>
    <row r="8" spans="1:21" x14ac:dyDescent="0.25">
      <c r="B8" s="8">
        <v>612002</v>
      </c>
      <c r="C8" s="9" t="s">
        <v>5</v>
      </c>
      <c r="D8" s="10">
        <v>7424</v>
      </c>
      <c r="E8" s="10">
        <v>21887</v>
      </c>
      <c r="F8" s="10">
        <f t="shared" si="0"/>
        <v>29311</v>
      </c>
      <c r="G8" s="10">
        <v>625</v>
      </c>
      <c r="H8" s="10">
        <v>678</v>
      </c>
      <c r="I8" s="10"/>
      <c r="J8" s="10"/>
      <c r="K8" s="10"/>
    </row>
    <row r="9" spans="1:21" x14ac:dyDescent="0.25">
      <c r="B9" s="8">
        <v>614</v>
      </c>
      <c r="C9" s="9" t="s">
        <v>6</v>
      </c>
      <c r="D9" s="10">
        <v>3725</v>
      </c>
      <c r="E9" s="10">
        <v>6700</v>
      </c>
      <c r="F9" s="10">
        <f t="shared" si="0"/>
        <v>10425</v>
      </c>
      <c r="G9" s="10">
        <v>1353</v>
      </c>
      <c r="H9" s="10">
        <v>1396</v>
      </c>
      <c r="I9" s="10"/>
      <c r="J9" s="10"/>
      <c r="K9" s="10"/>
    </row>
    <row r="10" spans="1:21" x14ac:dyDescent="0.25">
      <c r="B10" s="8"/>
      <c r="C10" s="9" t="s">
        <v>7</v>
      </c>
      <c r="D10" s="10"/>
      <c r="E10" s="10"/>
      <c r="F10" s="10">
        <f t="shared" si="0"/>
        <v>0</v>
      </c>
      <c r="G10" s="10"/>
      <c r="H10" s="10"/>
      <c r="I10" s="10"/>
      <c r="J10" s="10"/>
      <c r="K10" s="10"/>
    </row>
    <row r="11" spans="1:21" ht="15.75" thickBot="1" x14ac:dyDescent="0.3">
      <c r="B11" s="11">
        <v>616</v>
      </c>
      <c r="C11" s="12" t="s">
        <v>8</v>
      </c>
      <c r="D11" s="13"/>
      <c r="E11" s="13"/>
      <c r="F11" s="13">
        <f t="shared" si="0"/>
        <v>0</v>
      </c>
      <c r="G11" s="13"/>
      <c r="H11" s="13"/>
      <c r="I11" s="13"/>
      <c r="J11" s="13"/>
      <c r="K11" s="13"/>
    </row>
    <row r="12" spans="1:21" ht="15.75" thickBot="1" x14ac:dyDescent="0.3">
      <c r="B12" s="14">
        <v>610</v>
      </c>
      <c r="C12" s="15" t="s">
        <v>9</v>
      </c>
      <c r="D12" s="16">
        <f>SUM(D6:D11)</f>
        <v>81416</v>
      </c>
      <c r="E12" s="16">
        <f>SUM(E6:E11)</f>
        <v>153987</v>
      </c>
      <c r="F12" s="16">
        <f t="shared" ref="F12" si="1">SUM(F6:F11)</f>
        <v>235403</v>
      </c>
      <c r="G12" s="16">
        <f>SUM(G6:G11)</f>
        <v>21050</v>
      </c>
      <c r="H12" s="16">
        <f>SUM(H6:H11)</f>
        <v>30508</v>
      </c>
      <c r="I12" s="16">
        <f>SUM(I6:I11)</f>
        <v>0</v>
      </c>
      <c r="J12" s="16">
        <f>SUM(J6:J11)</f>
        <v>0</v>
      </c>
      <c r="K12" s="16">
        <f>SUM(K6:K11)</f>
        <v>0</v>
      </c>
    </row>
    <row r="13" spans="1:21" x14ac:dyDescent="0.25">
      <c r="B13" s="5">
        <v>621</v>
      </c>
      <c r="C13" s="6" t="s">
        <v>10</v>
      </c>
      <c r="D13" s="10">
        <v>4071</v>
      </c>
      <c r="E13" s="10">
        <v>7699</v>
      </c>
      <c r="F13" s="10">
        <f t="shared" si="0"/>
        <v>11770</v>
      </c>
      <c r="G13" s="10">
        <v>1052</v>
      </c>
      <c r="H13" s="10">
        <v>1525</v>
      </c>
      <c r="I13" s="10"/>
      <c r="J13" s="10"/>
      <c r="K13" s="10"/>
      <c r="M13" s="58">
        <v>0.05</v>
      </c>
      <c r="N13" s="60">
        <f t="shared" ref="N13:R20" si="2">ROUND(D$12*$M13,0)</f>
        <v>4071</v>
      </c>
      <c r="O13" s="60">
        <f t="shared" si="2"/>
        <v>7699</v>
      </c>
      <c r="P13" s="60">
        <f t="shared" si="2"/>
        <v>11770</v>
      </c>
      <c r="Q13" s="60">
        <f>ROUND(G$12*$M13,0)</f>
        <v>1053</v>
      </c>
      <c r="R13" s="60">
        <f>ROUND(H$12*$M13,0)</f>
        <v>1525</v>
      </c>
      <c r="S13" s="59"/>
      <c r="T13" s="59"/>
      <c r="U13" s="59"/>
    </row>
    <row r="14" spans="1:21" x14ac:dyDescent="0.25">
      <c r="B14" s="8">
        <v>623</v>
      </c>
      <c r="C14" s="9" t="s">
        <v>11</v>
      </c>
      <c r="D14" s="10">
        <v>4071</v>
      </c>
      <c r="E14" s="10">
        <v>7699</v>
      </c>
      <c r="F14" s="10">
        <f t="shared" si="0"/>
        <v>11770</v>
      </c>
      <c r="G14" s="10">
        <v>1052</v>
      </c>
      <c r="H14" s="10">
        <v>1525</v>
      </c>
      <c r="I14" s="10"/>
      <c r="J14" s="10"/>
      <c r="K14" s="10"/>
      <c r="M14" s="58">
        <v>0.05</v>
      </c>
      <c r="N14" s="60">
        <f t="shared" si="2"/>
        <v>4071</v>
      </c>
      <c r="O14" s="60">
        <f t="shared" si="2"/>
        <v>7699</v>
      </c>
      <c r="P14" s="60">
        <f t="shared" si="2"/>
        <v>11770</v>
      </c>
      <c r="Q14" s="60">
        <f t="shared" si="2"/>
        <v>1053</v>
      </c>
      <c r="R14" s="60">
        <f t="shared" si="2"/>
        <v>1525</v>
      </c>
      <c r="S14" s="59"/>
      <c r="T14" s="59"/>
      <c r="U14" s="59"/>
    </row>
    <row r="15" spans="1:21" x14ac:dyDescent="0.25">
      <c r="B15" s="8">
        <v>625001</v>
      </c>
      <c r="C15" s="9" t="s">
        <v>12</v>
      </c>
      <c r="D15" s="10">
        <v>1140</v>
      </c>
      <c r="E15" s="10">
        <v>2156</v>
      </c>
      <c r="F15" s="10">
        <f t="shared" si="0"/>
        <v>3296</v>
      </c>
      <c r="G15" s="10">
        <v>295</v>
      </c>
      <c r="H15" s="10">
        <v>427</v>
      </c>
      <c r="I15" s="10"/>
      <c r="J15" s="10"/>
      <c r="K15" s="10"/>
      <c r="M15" s="58">
        <v>1.4E-2</v>
      </c>
      <c r="N15" s="60">
        <f t="shared" si="2"/>
        <v>1140</v>
      </c>
      <c r="O15" s="60">
        <f t="shared" si="2"/>
        <v>2156</v>
      </c>
      <c r="P15" s="60">
        <f t="shared" si="2"/>
        <v>3296</v>
      </c>
      <c r="Q15" s="60">
        <f t="shared" si="2"/>
        <v>295</v>
      </c>
      <c r="R15" s="60">
        <f t="shared" si="2"/>
        <v>427</v>
      </c>
      <c r="S15" s="59"/>
      <c r="T15" s="59"/>
      <c r="U15" s="59"/>
    </row>
    <row r="16" spans="1:21" x14ac:dyDescent="0.25">
      <c r="B16" s="8">
        <v>625002</v>
      </c>
      <c r="C16" s="9" t="s">
        <v>13</v>
      </c>
      <c r="D16" s="10">
        <v>11398</v>
      </c>
      <c r="E16" s="10">
        <v>21558</v>
      </c>
      <c r="F16" s="10">
        <f t="shared" si="0"/>
        <v>32956</v>
      </c>
      <c r="G16" s="10">
        <v>2947</v>
      </c>
      <c r="H16" s="10">
        <v>4272</v>
      </c>
      <c r="I16" s="10"/>
      <c r="J16" s="10"/>
      <c r="K16" s="10"/>
      <c r="M16" s="58">
        <v>0.14000000000000001</v>
      </c>
      <c r="N16" s="60">
        <f t="shared" si="2"/>
        <v>11398</v>
      </c>
      <c r="O16" s="60">
        <f t="shared" si="2"/>
        <v>21558</v>
      </c>
      <c r="P16" s="60">
        <f t="shared" si="2"/>
        <v>32956</v>
      </c>
      <c r="Q16" s="60">
        <f t="shared" si="2"/>
        <v>2947</v>
      </c>
      <c r="R16" s="60">
        <f t="shared" si="2"/>
        <v>4271</v>
      </c>
      <c r="S16" s="59"/>
      <c r="T16" s="59"/>
      <c r="U16" s="59"/>
    </row>
    <row r="17" spans="2:21" x14ac:dyDescent="0.25">
      <c r="B17" s="8">
        <v>625003</v>
      </c>
      <c r="C17" s="9" t="s">
        <v>14</v>
      </c>
      <c r="D17" s="10">
        <v>651</v>
      </c>
      <c r="E17" s="10">
        <v>1232</v>
      </c>
      <c r="F17" s="10">
        <f t="shared" si="0"/>
        <v>1883</v>
      </c>
      <c r="G17" s="10">
        <v>168</v>
      </c>
      <c r="H17" s="10">
        <v>244</v>
      </c>
      <c r="I17" s="10"/>
      <c r="J17" s="10"/>
      <c r="K17" s="10"/>
      <c r="M17" s="58">
        <v>8.0000000000000002E-3</v>
      </c>
      <c r="N17" s="60">
        <f t="shared" si="2"/>
        <v>651</v>
      </c>
      <c r="O17" s="60">
        <f t="shared" si="2"/>
        <v>1232</v>
      </c>
      <c r="P17" s="60">
        <f t="shared" si="2"/>
        <v>1883</v>
      </c>
      <c r="Q17" s="60">
        <f t="shared" si="2"/>
        <v>168</v>
      </c>
      <c r="R17" s="60">
        <f t="shared" si="2"/>
        <v>244</v>
      </c>
      <c r="S17" s="59"/>
      <c r="T17" s="59"/>
      <c r="U17" s="59"/>
    </row>
    <row r="18" spans="2:21" x14ac:dyDescent="0.25">
      <c r="B18" s="8">
        <v>625004</v>
      </c>
      <c r="C18" s="9" t="s">
        <v>15</v>
      </c>
      <c r="D18" s="10">
        <v>2442</v>
      </c>
      <c r="E18" s="10">
        <v>4620</v>
      </c>
      <c r="F18" s="10">
        <f t="shared" si="0"/>
        <v>7062</v>
      </c>
      <c r="G18" s="10">
        <v>631</v>
      </c>
      <c r="H18" s="10">
        <v>915</v>
      </c>
      <c r="I18" s="10"/>
      <c r="J18" s="10"/>
      <c r="K18" s="10"/>
      <c r="M18" s="58">
        <v>0.03</v>
      </c>
      <c r="N18" s="60">
        <f t="shared" si="2"/>
        <v>2442</v>
      </c>
      <c r="O18" s="60">
        <f t="shared" si="2"/>
        <v>4620</v>
      </c>
      <c r="P18" s="60">
        <f t="shared" si="2"/>
        <v>7062</v>
      </c>
      <c r="Q18" s="60">
        <f t="shared" si="2"/>
        <v>632</v>
      </c>
      <c r="R18" s="60">
        <f t="shared" si="2"/>
        <v>915</v>
      </c>
      <c r="S18" s="59"/>
      <c r="T18" s="59"/>
      <c r="U18" s="59"/>
    </row>
    <row r="19" spans="2:21" x14ac:dyDescent="0.25">
      <c r="B19" s="8">
        <v>625005</v>
      </c>
      <c r="C19" s="9" t="s">
        <v>16</v>
      </c>
      <c r="D19" s="10">
        <v>814</v>
      </c>
      <c r="E19" s="10">
        <v>1540</v>
      </c>
      <c r="F19" s="10">
        <f t="shared" si="0"/>
        <v>2354</v>
      </c>
      <c r="G19" s="10">
        <v>210</v>
      </c>
      <c r="H19" s="10">
        <v>305</v>
      </c>
      <c r="I19" s="10"/>
      <c r="J19" s="10"/>
      <c r="K19" s="10"/>
      <c r="M19" s="58">
        <v>0.01</v>
      </c>
      <c r="N19" s="60">
        <f t="shared" si="2"/>
        <v>814</v>
      </c>
      <c r="O19" s="60">
        <f t="shared" si="2"/>
        <v>1540</v>
      </c>
      <c r="P19" s="60">
        <f t="shared" si="2"/>
        <v>2354</v>
      </c>
      <c r="Q19" s="60">
        <f t="shared" si="2"/>
        <v>211</v>
      </c>
      <c r="R19" s="60">
        <f t="shared" si="2"/>
        <v>305</v>
      </c>
      <c r="S19" s="59"/>
      <c r="T19" s="59"/>
      <c r="U19" s="59"/>
    </row>
    <row r="20" spans="2:21" x14ac:dyDescent="0.25">
      <c r="B20" s="11">
        <v>625007</v>
      </c>
      <c r="C20" s="12" t="s">
        <v>17</v>
      </c>
      <c r="D20" s="10">
        <v>3867</v>
      </c>
      <c r="E20" s="10">
        <v>7314</v>
      </c>
      <c r="F20" s="10">
        <f t="shared" si="0"/>
        <v>11181</v>
      </c>
      <c r="G20" s="10">
        <v>1000</v>
      </c>
      <c r="H20" s="10">
        <v>1449</v>
      </c>
      <c r="I20" s="10"/>
      <c r="J20" s="10"/>
      <c r="K20" s="10"/>
      <c r="M20" s="58">
        <v>4.7500000000000001E-2</v>
      </c>
      <c r="N20" s="60">
        <f t="shared" si="2"/>
        <v>3867</v>
      </c>
      <c r="O20" s="60">
        <f t="shared" si="2"/>
        <v>7314</v>
      </c>
      <c r="P20" s="60">
        <f t="shared" si="2"/>
        <v>11182</v>
      </c>
      <c r="Q20" s="60">
        <f t="shared" si="2"/>
        <v>1000</v>
      </c>
      <c r="R20" s="60">
        <f t="shared" si="2"/>
        <v>1449</v>
      </c>
      <c r="S20" s="59"/>
      <c r="T20" s="59"/>
      <c r="U20" s="59"/>
    </row>
    <row r="21" spans="2:21" ht="15.75" thickBot="1" x14ac:dyDescent="0.3">
      <c r="B21" s="11">
        <v>627</v>
      </c>
      <c r="C21" s="12" t="s">
        <v>18</v>
      </c>
      <c r="D21" s="10"/>
      <c r="E21" s="10"/>
      <c r="F21" s="10">
        <f t="shared" si="0"/>
        <v>0</v>
      </c>
      <c r="G21" s="10"/>
      <c r="H21" s="10"/>
      <c r="I21" s="10"/>
      <c r="J21" s="10"/>
      <c r="K21" s="10"/>
      <c r="N21" s="60"/>
      <c r="O21" s="60"/>
      <c r="P21" s="60"/>
      <c r="Q21" s="60"/>
      <c r="R21" s="60"/>
    </row>
    <row r="22" spans="2:21" ht="15.75" thickBot="1" x14ac:dyDescent="0.3">
      <c r="B22" s="14">
        <v>620</v>
      </c>
      <c r="C22" s="15" t="s">
        <v>19</v>
      </c>
      <c r="D22" s="16">
        <f>SUM(D13:D21)</f>
        <v>28454</v>
      </c>
      <c r="E22" s="16">
        <f>SUM(E13:E21)</f>
        <v>53818</v>
      </c>
      <c r="F22" s="16">
        <f t="shared" ref="F22" si="3">SUM(F13:F21)</f>
        <v>82272</v>
      </c>
      <c r="G22" s="16">
        <f>SUM(G13:G21)</f>
        <v>7355</v>
      </c>
      <c r="H22" s="16">
        <f>SUM(H13:H21)</f>
        <v>10662</v>
      </c>
      <c r="I22" s="16">
        <f>SUM(I13:I21)</f>
        <v>0</v>
      </c>
      <c r="J22" s="16">
        <f>SUM(J13:J21)</f>
        <v>0</v>
      </c>
      <c r="K22" s="16">
        <f>SUM(K13:K21)</f>
        <v>0</v>
      </c>
      <c r="M22" s="58">
        <f>SUM(M13:M21)</f>
        <v>0.34950000000000003</v>
      </c>
      <c r="N22" s="60">
        <f>SUM(N13:N20)</f>
        <v>28454</v>
      </c>
      <c r="O22" s="60">
        <f t="shared" ref="O22:R22" si="4">SUM(O13:O20)</f>
        <v>53818</v>
      </c>
      <c r="P22" s="60">
        <f t="shared" si="4"/>
        <v>82273</v>
      </c>
      <c r="Q22" s="60">
        <f t="shared" si="4"/>
        <v>7359</v>
      </c>
      <c r="R22" s="60">
        <f t="shared" si="4"/>
        <v>10661</v>
      </c>
    </row>
    <row r="23" spans="2:21" ht="15.75" thickBot="1" x14ac:dyDescent="0.3">
      <c r="B23" s="17" t="s">
        <v>20</v>
      </c>
      <c r="C23" s="18" t="s">
        <v>21</v>
      </c>
      <c r="D23" s="19">
        <f>SUM(D22,D12)</f>
        <v>109870</v>
      </c>
      <c r="E23" s="19">
        <f>SUM(E22,E12)</f>
        <v>207805</v>
      </c>
      <c r="F23" s="19">
        <f t="shared" ref="F23" si="5">SUM(F22,F12)</f>
        <v>317675</v>
      </c>
      <c r="G23" s="19">
        <f>SUM(G22,G12)</f>
        <v>28405</v>
      </c>
      <c r="H23" s="19">
        <f>SUM(H22,H12)</f>
        <v>41170</v>
      </c>
      <c r="I23" s="19">
        <f>SUM(I22,I12)</f>
        <v>0</v>
      </c>
      <c r="J23" s="19">
        <f>SUM(J22,J12)</f>
        <v>0</v>
      </c>
      <c r="K23" s="19">
        <f>SUM(K22,K12)</f>
        <v>0</v>
      </c>
      <c r="N23" s="60">
        <f>SUM(D12*$M$22)</f>
        <v>28454.892000000003</v>
      </c>
      <c r="O23" s="60">
        <f>SUM(E12*$M$22)</f>
        <v>53818.456500000008</v>
      </c>
      <c r="P23" s="60">
        <f>SUM(F12*$M$22)</f>
        <v>82273.348500000007</v>
      </c>
      <c r="Q23" s="60">
        <f>SUM(G12*$M$22)</f>
        <v>7356.9750000000004</v>
      </c>
      <c r="R23" s="60">
        <f>SUM(H12*$M$22)</f>
        <v>10662.546</v>
      </c>
    </row>
    <row r="24" spans="2:21" x14ac:dyDescent="0.25">
      <c r="B24" s="20">
        <v>631001</v>
      </c>
      <c r="C24" s="21" t="s">
        <v>22</v>
      </c>
      <c r="D24" s="7">
        <f>SUMPRODUCT(F24,$D$3)</f>
        <v>480</v>
      </c>
      <c r="E24" s="7">
        <f>SUMPRODUCT(F24,$E$3)</f>
        <v>720</v>
      </c>
      <c r="F24" s="10">
        <v>1200</v>
      </c>
      <c r="G24" s="7">
        <v>30</v>
      </c>
      <c r="H24" s="7">
        <v>30</v>
      </c>
      <c r="I24" s="7"/>
      <c r="J24" s="7"/>
      <c r="K24" s="7"/>
    </row>
    <row r="25" spans="2:21" ht="15.75" thickBot="1" x14ac:dyDescent="0.3">
      <c r="B25" s="22">
        <v>631002</v>
      </c>
      <c r="C25" s="23" t="s">
        <v>23</v>
      </c>
      <c r="D25" s="24">
        <f>SUMPRODUCT(F25,$D$3)</f>
        <v>0</v>
      </c>
      <c r="E25" s="24">
        <f>SUMPRODUCT(F25,$E$3)</f>
        <v>0</v>
      </c>
      <c r="F25" s="10">
        <v>0</v>
      </c>
      <c r="G25" s="24"/>
      <c r="H25" s="24"/>
      <c r="I25" s="24"/>
      <c r="J25" s="24"/>
      <c r="K25" s="24"/>
    </row>
    <row r="26" spans="2:21" ht="15.75" thickBot="1" x14ac:dyDescent="0.3">
      <c r="B26" s="25">
        <v>631</v>
      </c>
      <c r="C26" s="26" t="s">
        <v>24</v>
      </c>
      <c r="D26" s="27">
        <f>SUM(D24:D25)</f>
        <v>480</v>
      </c>
      <c r="E26" s="27">
        <f>SUM(E24:E25)</f>
        <v>720</v>
      </c>
      <c r="F26" s="27">
        <f t="shared" ref="F26" si="6">SUM(F24:F25)</f>
        <v>1200</v>
      </c>
      <c r="G26" s="27">
        <f>SUM(G24:G25)</f>
        <v>30</v>
      </c>
      <c r="H26" s="27">
        <f>SUM(H24:H25)</f>
        <v>30</v>
      </c>
      <c r="I26" s="27">
        <f>SUM(I24:I25)</f>
        <v>0</v>
      </c>
      <c r="J26" s="27">
        <f>SUM(J24:J25)</f>
        <v>0</v>
      </c>
      <c r="K26" s="27">
        <f>SUM(K24:K25)</f>
        <v>0</v>
      </c>
    </row>
    <row r="27" spans="2:21" x14ac:dyDescent="0.25">
      <c r="B27" s="5" t="s">
        <v>25</v>
      </c>
      <c r="C27" s="6" t="s">
        <v>26</v>
      </c>
      <c r="D27" s="28">
        <f t="shared" ref="D27:D33" si="7">SUMPRODUCT(F27,$D$3)</f>
        <v>1800</v>
      </c>
      <c r="E27" s="28">
        <f t="shared" ref="E27:E33" si="8">SUMPRODUCT(F27,$E$3)</f>
        <v>2700</v>
      </c>
      <c r="F27" s="10">
        <v>4500</v>
      </c>
      <c r="G27" s="28">
        <v>1000</v>
      </c>
      <c r="H27" s="28">
        <v>1900</v>
      </c>
      <c r="I27" s="28"/>
      <c r="J27" s="28"/>
      <c r="K27" s="28"/>
    </row>
    <row r="28" spans="2:21" x14ac:dyDescent="0.25">
      <c r="B28" s="8" t="s">
        <v>27</v>
      </c>
      <c r="C28" s="9" t="s">
        <v>28</v>
      </c>
      <c r="D28" s="10">
        <f t="shared" si="7"/>
        <v>4800</v>
      </c>
      <c r="E28" s="10">
        <f t="shared" si="8"/>
        <v>7200</v>
      </c>
      <c r="F28" s="43">
        <v>12000</v>
      </c>
      <c r="G28" s="10">
        <v>2000</v>
      </c>
      <c r="H28" s="10">
        <v>1500</v>
      </c>
      <c r="I28" s="10">
        <v>2000</v>
      </c>
      <c r="J28" s="10"/>
      <c r="K28" s="10"/>
    </row>
    <row r="29" spans="2:21" x14ac:dyDescent="0.25">
      <c r="B29" s="8" t="s">
        <v>29</v>
      </c>
      <c r="C29" s="9" t="s">
        <v>30</v>
      </c>
      <c r="D29" s="10">
        <f t="shared" si="7"/>
        <v>0</v>
      </c>
      <c r="E29" s="10">
        <f t="shared" si="8"/>
        <v>0</v>
      </c>
      <c r="F29" s="10">
        <v>0</v>
      </c>
      <c r="G29" s="10"/>
      <c r="H29" s="10"/>
      <c r="I29" s="10"/>
      <c r="J29" s="10"/>
      <c r="K29" s="10"/>
    </row>
    <row r="30" spans="2:21" x14ac:dyDescent="0.25">
      <c r="B30" s="8">
        <v>632002</v>
      </c>
      <c r="C30" s="9" t="s">
        <v>31</v>
      </c>
      <c r="D30" s="10">
        <f t="shared" si="7"/>
        <v>120</v>
      </c>
      <c r="E30" s="10">
        <f>SUMPRODUCT(F30,$E$3)</f>
        <v>180</v>
      </c>
      <c r="F30" s="10">
        <v>300</v>
      </c>
      <c r="G30" s="10">
        <v>100</v>
      </c>
      <c r="H30" s="10">
        <v>200</v>
      </c>
      <c r="I30" s="10"/>
      <c r="J30" s="10"/>
      <c r="K30" s="10"/>
    </row>
    <row r="31" spans="2:21" x14ac:dyDescent="0.25">
      <c r="B31" s="11">
        <v>632003</v>
      </c>
      <c r="C31" s="12" t="s">
        <v>32</v>
      </c>
      <c r="D31" s="10">
        <f t="shared" si="7"/>
        <v>100</v>
      </c>
      <c r="E31" s="10">
        <f t="shared" si="8"/>
        <v>150</v>
      </c>
      <c r="F31" s="10">
        <v>250</v>
      </c>
      <c r="G31" s="10"/>
      <c r="H31" s="10"/>
      <c r="I31" s="10"/>
      <c r="J31" s="10"/>
      <c r="K31" s="10"/>
    </row>
    <row r="32" spans="2:21" x14ac:dyDescent="0.25">
      <c r="B32" s="11">
        <v>632004</v>
      </c>
      <c r="C32" s="12" t="s">
        <v>33</v>
      </c>
      <c r="D32" s="10">
        <f t="shared" si="7"/>
        <v>0</v>
      </c>
      <c r="E32" s="10">
        <f t="shared" si="8"/>
        <v>0</v>
      </c>
      <c r="F32" s="10">
        <v>0</v>
      </c>
      <c r="G32" s="10"/>
      <c r="H32" s="10"/>
      <c r="I32" s="10"/>
      <c r="J32" s="10"/>
      <c r="K32" s="10"/>
    </row>
    <row r="33" spans="2:11" ht="15.75" thickBot="1" x14ac:dyDescent="0.3">
      <c r="B33" s="11">
        <v>632005</v>
      </c>
      <c r="C33" s="12" t="s">
        <v>34</v>
      </c>
      <c r="D33" s="10">
        <f t="shared" si="7"/>
        <v>200</v>
      </c>
      <c r="E33" s="10">
        <f t="shared" si="8"/>
        <v>300</v>
      </c>
      <c r="F33" s="10">
        <v>500</v>
      </c>
      <c r="G33" s="10">
        <v>20</v>
      </c>
      <c r="H33" s="10">
        <v>400</v>
      </c>
      <c r="I33" s="10"/>
      <c r="J33" s="10"/>
      <c r="K33" s="10"/>
    </row>
    <row r="34" spans="2:11" ht="15.75" thickBot="1" x14ac:dyDescent="0.3">
      <c r="B34" s="25">
        <v>632</v>
      </c>
      <c r="C34" s="26" t="s">
        <v>35</v>
      </c>
      <c r="D34" s="27">
        <f>SUM(D27:D33)</f>
        <v>7020</v>
      </c>
      <c r="E34" s="27">
        <f>SUM(E27:E33)</f>
        <v>10530</v>
      </c>
      <c r="F34" s="27">
        <f t="shared" ref="F34" si="9">SUM(F27:F33)</f>
        <v>17550</v>
      </c>
      <c r="G34" s="27">
        <f>SUM(G27:G33)</f>
        <v>3120</v>
      </c>
      <c r="H34" s="27">
        <f>SUM(H27:H33)</f>
        <v>4000</v>
      </c>
      <c r="I34" s="27">
        <f>SUM(I27:I33)</f>
        <v>2000</v>
      </c>
      <c r="J34" s="27">
        <f>SUM(J27:J33)</f>
        <v>0</v>
      </c>
      <c r="K34" s="27">
        <f>SUM(K27:K33)</f>
        <v>0</v>
      </c>
    </row>
    <row r="35" spans="2:11" x14ac:dyDescent="0.25">
      <c r="B35" s="5">
        <v>633001</v>
      </c>
      <c r="C35" s="6" t="s">
        <v>36</v>
      </c>
      <c r="D35" s="10">
        <f t="shared" ref="D35:D48" si="10">SUMPRODUCT(F35,$D$3)</f>
        <v>2800</v>
      </c>
      <c r="E35" s="10">
        <f t="shared" ref="E35:E48" si="11">SUMPRODUCT(F35,$E$3)</f>
        <v>4200</v>
      </c>
      <c r="F35" s="10">
        <v>7000</v>
      </c>
      <c r="G35" s="10">
        <v>1000</v>
      </c>
      <c r="H35" s="10">
        <v>1500</v>
      </c>
      <c r="I35" s="10"/>
      <c r="J35" s="10"/>
      <c r="K35" s="10"/>
    </row>
    <row r="36" spans="2:11" x14ac:dyDescent="0.25">
      <c r="B36" s="5">
        <v>633002</v>
      </c>
      <c r="C36" s="6" t="s">
        <v>37</v>
      </c>
      <c r="D36" s="10">
        <f t="shared" si="10"/>
        <v>800</v>
      </c>
      <c r="E36" s="10">
        <f t="shared" si="11"/>
        <v>1200</v>
      </c>
      <c r="F36" s="10">
        <v>2000</v>
      </c>
      <c r="G36" s="10"/>
      <c r="H36" s="10"/>
      <c r="I36" s="10"/>
      <c r="J36" s="10"/>
      <c r="K36" s="10"/>
    </row>
    <row r="37" spans="2:11" x14ac:dyDescent="0.25">
      <c r="B37" s="8">
        <v>633003</v>
      </c>
      <c r="C37" s="9" t="s">
        <v>38</v>
      </c>
      <c r="D37" s="10">
        <f t="shared" si="10"/>
        <v>0</v>
      </c>
      <c r="E37" s="10">
        <f t="shared" si="11"/>
        <v>0</v>
      </c>
      <c r="F37" s="10">
        <v>0</v>
      </c>
      <c r="G37" s="10"/>
      <c r="H37" s="10"/>
      <c r="I37" s="10"/>
      <c r="J37" s="10"/>
      <c r="K37" s="10"/>
    </row>
    <row r="38" spans="2:11" x14ac:dyDescent="0.25">
      <c r="B38" s="8">
        <v>633004</v>
      </c>
      <c r="C38" s="9" t="s">
        <v>39</v>
      </c>
      <c r="D38" s="10">
        <f t="shared" si="10"/>
        <v>400</v>
      </c>
      <c r="E38" s="10">
        <f t="shared" si="11"/>
        <v>600</v>
      </c>
      <c r="F38" s="10">
        <v>1000</v>
      </c>
      <c r="G38" s="10"/>
      <c r="H38" s="10">
        <v>500</v>
      </c>
      <c r="I38" s="10"/>
      <c r="J38" s="10"/>
      <c r="K38" s="10"/>
    </row>
    <row r="39" spans="2:11" x14ac:dyDescent="0.25">
      <c r="B39" s="8">
        <v>633005</v>
      </c>
      <c r="C39" s="9" t="s">
        <v>40</v>
      </c>
      <c r="D39" s="10">
        <f t="shared" si="10"/>
        <v>0</v>
      </c>
      <c r="E39" s="10">
        <f t="shared" si="11"/>
        <v>0</v>
      </c>
      <c r="F39" s="10">
        <v>0</v>
      </c>
      <c r="G39" s="10"/>
      <c r="H39" s="10"/>
      <c r="I39" s="10"/>
      <c r="J39" s="10"/>
      <c r="K39" s="10"/>
    </row>
    <row r="40" spans="2:11" x14ac:dyDescent="0.25">
      <c r="B40" s="8">
        <v>633006</v>
      </c>
      <c r="C40" s="29" t="s">
        <v>41</v>
      </c>
      <c r="D40" s="10">
        <f t="shared" si="10"/>
        <v>4000</v>
      </c>
      <c r="E40" s="10">
        <f t="shared" si="11"/>
        <v>6000</v>
      </c>
      <c r="F40" s="10">
        <v>10000</v>
      </c>
      <c r="G40" s="10">
        <v>500</v>
      </c>
      <c r="H40" s="10">
        <v>700</v>
      </c>
      <c r="I40" s="10"/>
      <c r="J40" s="10"/>
      <c r="K40" s="10"/>
    </row>
    <row r="41" spans="2:11" x14ac:dyDescent="0.25">
      <c r="B41" s="11">
        <v>633009</v>
      </c>
      <c r="C41" s="12" t="s">
        <v>42</v>
      </c>
      <c r="D41" s="10">
        <f t="shared" si="10"/>
        <v>2000</v>
      </c>
      <c r="E41" s="10">
        <f t="shared" si="11"/>
        <v>3000</v>
      </c>
      <c r="F41" s="10">
        <v>5000</v>
      </c>
      <c r="G41" s="10">
        <v>150</v>
      </c>
      <c r="H41" s="10"/>
      <c r="I41" s="10"/>
      <c r="J41" s="10"/>
      <c r="K41" s="10"/>
    </row>
    <row r="42" spans="2:11" x14ac:dyDescent="0.25">
      <c r="B42" s="8">
        <v>633010</v>
      </c>
      <c r="C42" s="29" t="s">
        <v>43</v>
      </c>
      <c r="D42" s="10">
        <f t="shared" si="10"/>
        <v>80</v>
      </c>
      <c r="E42" s="10">
        <f t="shared" si="11"/>
        <v>120</v>
      </c>
      <c r="F42" s="10">
        <v>200</v>
      </c>
      <c r="G42" s="10"/>
      <c r="H42" s="10">
        <v>200</v>
      </c>
      <c r="I42" s="10"/>
      <c r="J42" s="10"/>
      <c r="K42" s="10"/>
    </row>
    <row r="43" spans="2:11" x14ac:dyDescent="0.25">
      <c r="B43" s="8">
        <v>633011</v>
      </c>
      <c r="C43" s="30" t="s">
        <v>44</v>
      </c>
      <c r="D43" s="10">
        <f t="shared" si="10"/>
        <v>0</v>
      </c>
      <c r="E43" s="10">
        <f t="shared" si="11"/>
        <v>0</v>
      </c>
      <c r="F43" s="10">
        <v>0</v>
      </c>
      <c r="G43" s="10"/>
      <c r="H43" s="10"/>
      <c r="I43" s="10"/>
      <c r="J43" s="10"/>
      <c r="K43" s="10"/>
    </row>
    <row r="44" spans="2:11" x14ac:dyDescent="0.25">
      <c r="B44" s="11">
        <v>633013</v>
      </c>
      <c r="C44" s="12" t="s">
        <v>45</v>
      </c>
      <c r="D44" s="10">
        <f t="shared" si="10"/>
        <v>40</v>
      </c>
      <c r="E44" s="10">
        <f t="shared" si="11"/>
        <v>60</v>
      </c>
      <c r="F44" s="10">
        <v>100</v>
      </c>
      <c r="G44" s="10"/>
      <c r="H44" s="10"/>
      <c r="I44" s="10"/>
      <c r="J44" s="10"/>
      <c r="K44" s="10"/>
    </row>
    <row r="45" spans="2:11" x14ac:dyDescent="0.25">
      <c r="B45" s="11">
        <v>633015</v>
      </c>
      <c r="C45" s="12" t="s">
        <v>46</v>
      </c>
      <c r="D45" s="10">
        <f t="shared" si="10"/>
        <v>40</v>
      </c>
      <c r="E45" s="10">
        <f t="shared" si="11"/>
        <v>60</v>
      </c>
      <c r="F45" s="10">
        <v>100</v>
      </c>
      <c r="G45" s="10">
        <v>20</v>
      </c>
      <c r="H45" s="10">
        <v>20</v>
      </c>
      <c r="I45" s="10"/>
      <c r="J45" s="10"/>
      <c r="K45" s="10"/>
    </row>
    <row r="46" spans="2:11" x14ac:dyDescent="0.25">
      <c r="B46" s="11">
        <v>633016</v>
      </c>
      <c r="C46" s="12" t="s">
        <v>47</v>
      </c>
      <c r="D46" s="10">
        <f t="shared" si="10"/>
        <v>0</v>
      </c>
      <c r="E46" s="10">
        <f t="shared" si="11"/>
        <v>0</v>
      </c>
      <c r="F46" s="10">
        <v>0</v>
      </c>
      <c r="G46" s="10"/>
      <c r="H46" s="10"/>
      <c r="I46" s="10"/>
      <c r="J46" s="10"/>
      <c r="K46" s="10"/>
    </row>
    <row r="47" spans="2:11" x14ac:dyDescent="0.25">
      <c r="B47" s="11">
        <v>633018</v>
      </c>
      <c r="C47" s="12" t="s">
        <v>48</v>
      </c>
      <c r="D47" s="10">
        <f t="shared" si="10"/>
        <v>0</v>
      </c>
      <c r="E47" s="10">
        <f t="shared" si="11"/>
        <v>0</v>
      </c>
      <c r="F47" s="10">
        <v>0</v>
      </c>
      <c r="G47" s="10"/>
      <c r="H47" s="10"/>
      <c r="I47" s="10"/>
      <c r="J47" s="10"/>
      <c r="K47" s="10"/>
    </row>
    <row r="48" spans="2:11" ht="15.75" thickBot="1" x14ac:dyDescent="0.3">
      <c r="B48" s="11">
        <v>633019</v>
      </c>
      <c r="C48" s="12" t="s">
        <v>33</v>
      </c>
      <c r="D48" s="10">
        <f t="shared" si="10"/>
        <v>0</v>
      </c>
      <c r="E48" s="10">
        <f t="shared" si="11"/>
        <v>0</v>
      </c>
      <c r="F48" s="10">
        <v>0</v>
      </c>
      <c r="G48" s="10"/>
      <c r="H48" s="10"/>
      <c r="I48" s="10"/>
      <c r="J48" s="10"/>
      <c r="K48" s="10"/>
    </row>
    <row r="49" spans="2:11" ht="15.75" thickBot="1" x14ac:dyDescent="0.3">
      <c r="B49" s="25">
        <v>633</v>
      </c>
      <c r="C49" s="26" t="s">
        <v>49</v>
      </c>
      <c r="D49" s="27">
        <f>SUM(D35:D48)</f>
        <v>10160</v>
      </c>
      <c r="E49" s="27">
        <f>SUM(E35:E48)</f>
        <v>15240</v>
      </c>
      <c r="F49" s="27">
        <f t="shared" ref="F49" si="12">SUM(F35:F48)</f>
        <v>25400</v>
      </c>
      <c r="G49" s="27">
        <f>SUM(G35:G48)</f>
        <v>1670</v>
      </c>
      <c r="H49" s="27">
        <f>SUM(H35:H48)</f>
        <v>2920</v>
      </c>
      <c r="I49" s="27">
        <f>SUM(I35:I48)</f>
        <v>0</v>
      </c>
      <c r="J49" s="27">
        <f>SUM(J35:J48)</f>
        <v>0</v>
      </c>
      <c r="K49" s="27">
        <f>SUM(K35:K48)</f>
        <v>0</v>
      </c>
    </row>
    <row r="50" spans="2:11" ht="15.75" thickBot="1" x14ac:dyDescent="0.3">
      <c r="B50" s="31">
        <v>634004</v>
      </c>
      <c r="C50" s="32" t="s">
        <v>50</v>
      </c>
      <c r="D50" s="33">
        <f t="shared" ref="D50" si="13">SUMPRODUCT(F50,$D$3)</f>
        <v>320</v>
      </c>
      <c r="E50" s="33">
        <f>SUMPRODUCT(F50,$E$3)</f>
        <v>480</v>
      </c>
      <c r="F50" s="10">
        <v>800</v>
      </c>
      <c r="G50" s="33"/>
      <c r="H50" s="33"/>
      <c r="I50" s="33"/>
      <c r="J50" s="33"/>
      <c r="K50" s="33"/>
    </row>
    <row r="51" spans="2:11" ht="15.75" thickBot="1" x14ac:dyDescent="0.3">
      <c r="B51" s="25">
        <v>634</v>
      </c>
      <c r="C51" s="26" t="s">
        <v>51</v>
      </c>
      <c r="D51" s="27">
        <f>SUM(D50)</f>
        <v>320</v>
      </c>
      <c r="E51" s="27">
        <f>SUM(E50)</f>
        <v>480</v>
      </c>
      <c r="F51" s="27">
        <f t="shared" ref="F51" si="14">SUM(F50)</f>
        <v>800</v>
      </c>
      <c r="G51" s="27">
        <f>SUM(G50)</f>
        <v>0</v>
      </c>
      <c r="H51" s="27">
        <f>SUM(H50)</f>
        <v>0</v>
      </c>
      <c r="I51" s="27">
        <f>SUM(I50)</f>
        <v>0</v>
      </c>
      <c r="J51" s="27">
        <f>SUM(J50)</f>
        <v>0</v>
      </c>
      <c r="K51" s="27">
        <f>SUM(K50)</f>
        <v>0</v>
      </c>
    </row>
    <row r="52" spans="2:11" ht="15.75" customHeight="1" thickBot="1" x14ac:dyDescent="0.3">
      <c r="B52" s="70"/>
      <c r="C52" s="57" t="s">
        <v>1</v>
      </c>
      <c r="D52" s="195" t="s">
        <v>204</v>
      </c>
      <c r="E52" s="195" t="s">
        <v>205</v>
      </c>
      <c r="F52" s="196" t="s">
        <v>206</v>
      </c>
      <c r="G52" s="196" t="s">
        <v>203</v>
      </c>
      <c r="H52" s="195" t="s">
        <v>201</v>
      </c>
      <c r="I52" s="195" t="s">
        <v>252</v>
      </c>
      <c r="J52" s="195" t="s">
        <v>253</v>
      </c>
      <c r="K52" s="195" t="s">
        <v>254</v>
      </c>
    </row>
    <row r="53" spans="2:11" ht="15.75" thickBot="1" x14ac:dyDescent="0.3">
      <c r="B53" s="71"/>
      <c r="C53" s="72"/>
      <c r="D53" s="34" t="s">
        <v>255</v>
      </c>
      <c r="E53" s="34" t="s">
        <v>255</v>
      </c>
      <c r="F53" s="34" t="s">
        <v>103</v>
      </c>
      <c r="G53" s="34" t="s">
        <v>255</v>
      </c>
      <c r="H53" s="289" t="s">
        <v>255</v>
      </c>
      <c r="I53" s="289" t="s">
        <v>255</v>
      </c>
      <c r="J53" s="289" t="s">
        <v>255</v>
      </c>
      <c r="K53" s="289" t="s">
        <v>255</v>
      </c>
    </row>
    <row r="54" spans="2:11" x14ac:dyDescent="0.25">
      <c r="B54" s="5">
        <v>635001</v>
      </c>
      <c r="C54" s="6" t="s">
        <v>52</v>
      </c>
      <c r="D54" s="28">
        <f t="shared" ref="D54:D63" si="15">SUMPRODUCT(F54,$D$3)</f>
        <v>0</v>
      </c>
      <c r="E54" s="28">
        <f t="shared" ref="E54:E63" si="16">SUMPRODUCT(F54,$E$3)</f>
        <v>0</v>
      </c>
      <c r="F54" s="10">
        <v>0</v>
      </c>
      <c r="G54" s="28"/>
      <c r="H54" s="28">
        <v>100</v>
      </c>
      <c r="I54" s="28"/>
      <c r="J54" s="28"/>
      <c r="K54" s="28"/>
    </row>
    <row r="55" spans="2:11" x14ac:dyDescent="0.25">
      <c r="B55" s="8">
        <v>635002</v>
      </c>
      <c r="C55" s="9" t="s">
        <v>53</v>
      </c>
      <c r="D55" s="10">
        <f t="shared" si="15"/>
        <v>0</v>
      </c>
      <c r="E55" s="10">
        <f t="shared" si="16"/>
        <v>0</v>
      </c>
      <c r="F55" s="10">
        <v>0</v>
      </c>
      <c r="G55" s="10"/>
      <c r="H55" s="10"/>
      <c r="I55" s="10"/>
      <c r="J55" s="10"/>
      <c r="K55" s="10"/>
    </row>
    <row r="56" spans="2:11" x14ac:dyDescent="0.25">
      <c r="B56" s="8">
        <v>635003</v>
      </c>
      <c r="C56" s="9" t="s">
        <v>54</v>
      </c>
      <c r="D56" s="10">
        <f t="shared" si="15"/>
        <v>0</v>
      </c>
      <c r="E56" s="10">
        <f t="shared" si="16"/>
        <v>0</v>
      </c>
      <c r="F56" s="10">
        <v>0</v>
      </c>
      <c r="G56" s="10"/>
      <c r="H56" s="10"/>
      <c r="I56" s="10"/>
      <c r="J56" s="10"/>
      <c r="K56" s="10"/>
    </row>
    <row r="57" spans="2:11" x14ac:dyDescent="0.25">
      <c r="B57" s="8">
        <v>635004</v>
      </c>
      <c r="C57" s="9" t="s">
        <v>55</v>
      </c>
      <c r="D57" s="10">
        <f t="shared" si="15"/>
        <v>80</v>
      </c>
      <c r="E57" s="10">
        <f t="shared" si="16"/>
        <v>120</v>
      </c>
      <c r="F57" s="10">
        <v>200</v>
      </c>
      <c r="G57" s="10"/>
      <c r="H57" s="10">
        <v>100</v>
      </c>
      <c r="I57" s="10"/>
      <c r="J57" s="10"/>
      <c r="K57" s="10"/>
    </row>
    <row r="58" spans="2:11" x14ac:dyDescent="0.25">
      <c r="B58" s="11">
        <v>635005</v>
      </c>
      <c r="C58" s="12" t="s">
        <v>56</v>
      </c>
      <c r="D58" s="10">
        <f t="shared" si="15"/>
        <v>0</v>
      </c>
      <c r="E58" s="10">
        <f t="shared" si="16"/>
        <v>0</v>
      </c>
      <c r="F58" s="10">
        <v>0</v>
      </c>
      <c r="G58" s="10"/>
      <c r="H58" s="10"/>
      <c r="I58" s="10"/>
      <c r="J58" s="10"/>
      <c r="K58" s="10"/>
    </row>
    <row r="59" spans="2:11" x14ac:dyDescent="0.25">
      <c r="B59" s="11">
        <v>635006</v>
      </c>
      <c r="C59" s="12" t="s">
        <v>57</v>
      </c>
      <c r="D59" s="10">
        <f t="shared" si="15"/>
        <v>2000</v>
      </c>
      <c r="E59" s="10">
        <f t="shared" si="16"/>
        <v>3000</v>
      </c>
      <c r="F59" s="10">
        <v>5000</v>
      </c>
      <c r="G59" s="10"/>
      <c r="H59" s="10"/>
      <c r="I59" s="10">
        <v>4000</v>
      </c>
      <c r="J59" s="10"/>
      <c r="K59" s="10">
        <v>1000</v>
      </c>
    </row>
    <row r="60" spans="2:11" x14ac:dyDescent="0.25">
      <c r="B60" s="11">
        <v>635007</v>
      </c>
      <c r="C60" s="12" t="s">
        <v>58</v>
      </c>
      <c r="D60" s="10">
        <f t="shared" si="15"/>
        <v>0</v>
      </c>
      <c r="E60" s="10">
        <f t="shared" si="16"/>
        <v>0</v>
      </c>
      <c r="F60" s="10">
        <v>0</v>
      </c>
      <c r="G60" s="10"/>
      <c r="H60" s="10"/>
      <c r="I60" s="10"/>
      <c r="J60" s="10"/>
      <c r="K60" s="10"/>
    </row>
    <row r="61" spans="2:11" x14ac:dyDescent="0.25">
      <c r="B61" s="11">
        <v>635008</v>
      </c>
      <c r="C61" s="12" t="s">
        <v>59</v>
      </c>
      <c r="D61" s="10">
        <f t="shared" si="15"/>
        <v>0</v>
      </c>
      <c r="E61" s="10">
        <f t="shared" si="16"/>
        <v>0</v>
      </c>
      <c r="F61" s="10">
        <v>0</v>
      </c>
      <c r="G61" s="10"/>
      <c r="H61" s="10"/>
      <c r="I61" s="10"/>
      <c r="J61" s="10"/>
      <c r="K61" s="10"/>
    </row>
    <row r="62" spans="2:11" x14ac:dyDescent="0.25">
      <c r="B62" s="11">
        <v>635009</v>
      </c>
      <c r="C62" s="12" t="s">
        <v>60</v>
      </c>
      <c r="D62" s="10">
        <f t="shared" si="15"/>
        <v>180</v>
      </c>
      <c r="E62" s="10">
        <f t="shared" si="16"/>
        <v>270</v>
      </c>
      <c r="F62" s="10">
        <v>450</v>
      </c>
      <c r="G62" s="10"/>
      <c r="H62" s="10"/>
      <c r="I62" s="10"/>
      <c r="J62" s="10"/>
      <c r="K62" s="10"/>
    </row>
    <row r="63" spans="2:11" ht="15.75" thickBot="1" x14ac:dyDescent="0.3">
      <c r="B63" s="11">
        <v>635010</v>
      </c>
      <c r="C63" s="12" t="s">
        <v>61</v>
      </c>
      <c r="D63" s="10">
        <f t="shared" si="15"/>
        <v>0</v>
      </c>
      <c r="E63" s="10">
        <f t="shared" si="16"/>
        <v>0</v>
      </c>
      <c r="F63" s="10">
        <v>0</v>
      </c>
      <c r="G63" s="10"/>
      <c r="H63" s="10"/>
      <c r="I63" s="10"/>
      <c r="J63" s="10"/>
      <c r="K63" s="10"/>
    </row>
    <row r="64" spans="2:11" ht="15.75" thickBot="1" x14ac:dyDescent="0.3">
      <c r="B64" s="25">
        <v>635</v>
      </c>
      <c r="C64" s="26" t="s">
        <v>62</v>
      </c>
      <c r="D64" s="27">
        <f>SUM(D54:D63)</f>
        <v>2260</v>
      </c>
      <c r="E64" s="27">
        <f>SUM(E54:E63)</f>
        <v>3390</v>
      </c>
      <c r="F64" s="27">
        <f t="shared" ref="F64" si="17">SUM(F54:F63)</f>
        <v>5650</v>
      </c>
      <c r="G64" s="27">
        <f>SUM(G54:G63)</f>
        <v>0</v>
      </c>
      <c r="H64" s="27">
        <f>SUM(H54:H63)</f>
        <v>200</v>
      </c>
      <c r="I64" s="27">
        <f>SUM(I54:I63)</f>
        <v>4000</v>
      </c>
      <c r="J64" s="27">
        <f>SUM(J54:J63)</f>
        <v>0</v>
      </c>
      <c r="K64" s="27">
        <f>SUM(K54:K63)</f>
        <v>1000</v>
      </c>
    </row>
    <row r="65" spans="2:11" x14ac:dyDescent="0.25">
      <c r="B65" s="5">
        <v>636001</v>
      </c>
      <c r="C65" s="6" t="s">
        <v>63</v>
      </c>
      <c r="D65" s="10">
        <f t="shared" ref="D65:D71" si="18">SUMPRODUCT(F65,$D$3)</f>
        <v>0</v>
      </c>
      <c r="E65" s="10">
        <f t="shared" ref="E65:E71" si="19">SUMPRODUCT(F65,$E$3)</f>
        <v>0</v>
      </c>
      <c r="F65" s="10">
        <v>0</v>
      </c>
      <c r="G65" s="10"/>
      <c r="H65" s="10"/>
      <c r="I65" s="10"/>
      <c r="J65" s="10"/>
      <c r="K65" s="10"/>
    </row>
    <row r="66" spans="2:11" x14ac:dyDescent="0.25">
      <c r="B66" s="8">
        <v>636002</v>
      </c>
      <c r="C66" s="9" t="s">
        <v>55</v>
      </c>
      <c r="D66" s="10">
        <f t="shared" si="18"/>
        <v>0</v>
      </c>
      <c r="E66" s="10">
        <f t="shared" si="19"/>
        <v>0</v>
      </c>
      <c r="F66" s="10">
        <v>0</v>
      </c>
      <c r="G66" s="10"/>
      <c r="H66" s="10"/>
      <c r="I66" s="10"/>
      <c r="J66" s="10"/>
      <c r="K66" s="10"/>
    </row>
    <row r="67" spans="2:11" x14ac:dyDescent="0.25">
      <c r="B67" s="8">
        <v>636003</v>
      </c>
      <c r="C67" s="9" t="s">
        <v>56</v>
      </c>
      <c r="D67" s="10">
        <f t="shared" si="18"/>
        <v>0</v>
      </c>
      <c r="E67" s="10">
        <f t="shared" si="19"/>
        <v>0</v>
      </c>
      <c r="F67" s="10">
        <v>0</v>
      </c>
      <c r="G67" s="10"/>
      <c r="H67" s="10"/>
      <c r="I67" s="10"/>
      <c r="J67" s="10"/>
      <c r="K67" s="10"/>
    </row>
    <row r="68" spans="2:11" x14ac:dyDescent="0.25">
      <c r="B68" s="8">
        <v>636004</v>
      </c>
      <c r="C68" s="9" t="s">
        <v>64</v>
      </c>
      <c r="D68" s="10">
        <f t="shared" si="18"/>
        <v>0</v>
      </c>
      <c r="E68" s="10">
        <f t="shared" si="19"/>
        <v>0</v>
      </c>
      <c r="F68" s="10">
        <v>0</v>
      </c>
      <c r="G68" s="10"/>
      <c r="H68" s="10"/>
      <c r="I68" s="10"/>
      <c r="J68" s="10"/>
      <c r="K68" s="10"/>
    </row>
    <row r="69" spans="2:11" x14ac:dyDescent="0.25">
      <c r="B69" s="8">
        <v>636006</v>
      </c>
      <c r="C69" s="9" t="s">
        <v>53</v>
      </c>
      <c r="D69" s="10">
        <f t="shared" si="18"/>
        <v>0</v>
      </c>
      <c r="E69" s="10">
        <f t="shared" si="19"/>
        <v>0</v>
      </c>
      <c r="F69" s="10">
        <v>0</v>
      </c>
      <c r="G69" s="10"/>
      <c r="H69" s="10"/>
      <c r="I69" s="10"/>
      <c r="J69" s="10"/>
      <c r="K69" s="10"/>
    </row>
    <row r="70" spans="2:11" x14ac:dyDescent="0.25">
      <c r="B70" s="8">
        <v>636007</v>
      </c>
      <c r="C70" s="9" t="s">
        <v>60</v>
      </c>
      <c r="D70" s="10">
        <f t="shared" si="18"/>
        <v>0</v>
      </c>
      <c r="E70" s="10">
        <f t="shared" si="19"/>
        <v>0</v>
      </c>
      <c r="F70" s="10">
        <v>0</v>
      </c>
      <c r="G70" s="10"/>
      <c r="H70" s="10"/>
      <c r="I70" s="10"/>
      <c r="J70" s="10"/>
      <c r="K70" s="10"/>
    </row>
    <row r="71" spans="2:11" ht="15.75" thickBot="1" x14ac:dyDescent="0.3">
      <c r="B71" s="35">
        <v>636008</v>
      </c>
      <c r="C71" s="36" t="s">
        <v>61</v>
      </c>
      <c r="D71" s="10">
        <f t="shared" si="18"/>
        <v>0</v>
      </c>
      <c r="E71" s="10">
        <f t="shared" si="19"/>
        <v>0</v>
      </c>
      <c r="F71" s="10">
        <v>0</v>
      </c>
      <c r="G71" s="10"/>
      <c r="H71" s="10"/>
      <c r="I71" s="10"/>
      <c r="J71" s="10"/>
      <c r="K71" s="10"/>
    </row>
    <row r="72" spans="2:11" ht="15.75" thickBot="1" x14ac:dyDescent="0.3">
      <c r="B72" s="25">
        <v>636</v>
      </c>
      <c r="C72" s="26" t="s">
        <v>65</v>
      </c>
      <c r="D72" s="27">
        <f>SUM(D65:D71)</f>
        <v>0</v>
      </c>
      <c r="E72" s="27">
        <f>SUM(E65:E71)</f>
        <v>0</v>
      </c>
      <c r="F72" s="27">
        <f t="shared" ref="F72" si="20">SUM(F65:F71)</f>
        <v>0</v>
      </c>
      <c r="G72" s="27">
        <f>SUM(G65:G71)</f>
        <v>0</v>
      </c>
      <c r="H72" s="27">
        <f>SUM(H65:H71)</f>
        <v>0</v>
      </c>
      <c r="I72" s="27">
        <f>SUM(I65:I71)</f>
        <v>0</v>
      </c>
      <c r="J72" s="27">
        <f>SUM(J65:J71)</f>
        <v>0</v>
      </c>
      <c r="K72" s="27">
        <f>SUM(K65:K71)</f>
        <v>0</v>
      </c>
    </row>
    <row r="73" spans="2:11" x14ac:dyDescent="0.25">
      <c r="B73" s="5">
        <v>637001</v>
      </c>
      <c r="C73" s="6" t="s">
        <v>66</v>
      </c>
      <c r="D73" s="10">
        <f t="shared" ref="D73:D89" si="21">SUMPRODUCT(F73,$D$3)</f>
        <v>120</v>
      </c>
      <c r="E73" s="10">
        <f t="shared" ref="E73:E89" si="22">SUMPRODUCT(F73,$E$3)</f>
        <v>180</v>
      </c>
      <c r="F73" s="10">
        <v>300</v>
      </c>
      <c r="G73" s="10">
        <v>30</v>
      </c>
      <c r="H73" s="10">
        <v>50</v>
      </c>
      <c r="I73" s="10"/>
      <c r="J73" s="10"/>
      <c r="K73" s="10"/>
    </row>
    <row r="74" spans="2:11" x14ac:dyDescent="0.25">
      <c r="B74" s="5">
        <v>637002</v>
      </c>
      <c r="C74" s="6" t="s">
        <v>67</v>
      </c>
      <c r="D74" s="10">
        <f t="shared" si="21"/>
        <v>80</v>
      </c>
      <c r="E74" s="10">
        <f t="shared" si="22"/>
        <v>120</v>
      </c>
      <c r="F74" s="10">
        <v>200</v>
      </c>
      <c r="G74" s="10"/>
      <c r="H74" s="10"/>
      <c r="I74" s="10"/>
      <c r="J74" s="10"/>
      <c r="K74" s="10"/>
    </row>
    <row r="75" spans="2:11" x14ac:dyDescent="0.25">
      <c r="B75" s="5">
        <v>637003</v>
      </c>
      <c r="C75" s="6" t="s">
        <v>68</v>
      </c>
      <c r="D75" s="10">
        <f t="shared" si="21"/>
        <v>0</v>
      </c>
      <c r="E75" s="10">
        <f t="shared" si="22"/>
        <v>0</v>
      </c>
      <c r="F75" s="10">
        <v>0</v>
      </c>
      <c r="G75" s="10"/>
      <c r="H75" s="10"/>
      <c r="I75" s="10"/>
      <c r="J75" s="10"/>
      <c r="K75" s="10"/>
    </row>
    <row r="76" spans="2:11" x14ac:dyDescent="0.25">
      <c r="B76" s="8">
        <v>637004</v>
      </c>
      <c r="C76" s="9" t="s">
        <v>69</v>
      </c>
      <c r="D76" s="10">
        <f t="shared" si="21"/>
        <v>3000</v>
      </c>
      <c r="E76" s="10">
        <f t="shared" si="22"/>
        <v>4500</v>
      </c>
      <c r="F76" s="10">
        <v>7500</v>
      </c>
      <c r="G76" s="10">
        <v>600</v>
      </c>
      <c r="H76" s="10">
        <v>1200</v>
      </c>
      <c r="I76" s="10"/>
      <c r="J76" s="10"/>
      <c r="K76" s="10"/>
    </row>
    <row r="77" spans="2:11" x14ac:dyDescent="0.25">
      <c r="B77" s="8">
        <v>637005</v>
      </c>
      <c r="C77" s="9" t="s">
        <v>70</v>
      </c>
      <c r="D77" s="10">
        <f t="shared" si="21"/>
        <v>240</v>
      </c>
      <c r="E77" s="10">
        <f t="shared" si="22"/>
        <v>360</v>
      </c>
      <c r="F77" s="10">
        <v>600</v>
      </c>
      <c r="G77" s="10">
        <v>50</v>
      </c>
      <c r="H77" s="10">
        <v>50</v>
      </c>
      <c r="I77" s="10"/>
      <c r="J77" s="10"/>
      <c r="K77" s="10"/>
    </row>
    <row r="78" spans="2:11" x14ac:dyDescent="0.25">
      <c r="B78" s="8">
        <v>637006</v>
      </c>
      <c r="C78" s="9" t="s">
        <v>71</v>
      </c>
      <c r="D78" s="10">
        <f t="shared" si="21"/>
        <v>40</v>
      </c>
      <c r="E78" s="10">
        <f t="shared" si="22"/>
        <v>60</v>
      </c>
      <c r="F78" s="10">
        <v>100</v>
      </c>
      <c r="G78" s="10"/>
      <c r="H78" s="10"/>
      <c r="I78" s="10"/>
      <c r="J78" s="10"/>
      <c r="K78" s="10"/>
    </row>
    <row r="79" spans="2:11" x14ac:dyDescent="0.25">
      <c r="B79" s="8">
        <v>637007</v>
      </c>
      <c r="C79" s="9" t="s">
        <v>72</v>
      </c>
      <c r="D79" s="10">
        <f t="shared" si="21"/>
        <v>40</v>
      </c>
      <c r="E79" s="10">
        <f t="shared" si="22"/>
        <v>60</v>
      </c>
      <c r="F79" s="10">
        <v>100</v>
      </c>
      <c r="G79" s="10"/>
      <c r="H79" s="10"/>
      <c r="I79" s="10"/>
      <c r="J79" s="10"/>
      <c r="K79" s="10"/>
    </row>
    <row r="80" spans="2:11" x14ac:dyDescent="0.25">
      <c r="B80" s="8">
        <v>637011</v>
      </c>
      <c r="C80" s="9" t="s">
        <v>73</v>
      </c>
      <c r="D80" s="10">
        <f t="shared" si="21"/>
        <v>0</v>
      </c>
      <c r="E80" s="10">
        <f t="shared" si="22"/>
        <v>0</v>
      </c>
      <c r="F80" s="10">
        <v>0</v>
      </c>
      <c r="G80" s="10"/>
      <c r="H80" s="10"/>
      <c r="I80" s="10"/>
      <c r="J80" s="10"/>
      <c r="K80" s="10"/>
    </row>
    <row r="81" spans="2:11" x14ac:dyDescent="0.25">
      <c r="B81" s="8">
        <v>637012</v>
      </c>
      <c r="C81" s="9" t="s">
        <v>74</v>
      </c>
      <c r="D81" s="10">
        <f t="shared" si="21"/>
        <v>320</v>
      </c>
      <c r="E81" s="10">
        <f t="shared" si="22"/>
        <v>480</v>
      </c>
      <c r="F81" s="10">
        <v>800</v>
      </c>
      <c r="G81" s="10"/>
      <c r="H81" s="10"/>
      <c r="I81" s="10"/>
      <c r="J81" s="10"/>
      <c r="K81" s="10"/>
    </row>
    <row r="82" spans="2:11" x14ac:dyDescent="0.25">
      <c r="B82" s="8">
        <v>637014</v>
      </c>
      <c r="C82" s="9" t="s">
        <v>75</v>
      </c>
      <c r="D82" s="10">
        <f t="shared" si="21"/>
        <v>1400</v>
      </c>
      <c r="E82" s="10">
        <f t="shared" si="22"/>
        <v>2100</v>
      </c>
      <c r="F82" s="10">
        <v>3500</v>
      </c>
      <c r="G82" s="10">
        <v>600</v>
      </c>
      <c r="H82" s="10">
        <v>1000</v>
      </c>
      <c r="I82" s="10"/>
      <c r="J82" s="10"/>
      <c r="K82" s="10"/>
    </row>
    <row r="83" spans="2:11" x14ac:dyDescent="0.25">
      <c r="B83" s="8">
        <v>637015</v>
      </c>
      <c r="C83" s="9" t="s">
        <v>76</v>
      </c>
      <c r="D83" s="10">
        <f t="shared" si="21"/>
        <v>280</v>
      </c>
      <c r="E83" s="10">
        <f t="shared" si="22"/>
        <v>420</v>
      </c>
      <c r="F83" s="10">
        <v>700</v>
      </c>
      <c r="G83" s="10">
        <v>50</v>
      </c>
      <c r="H83" s="10">
        <v>50</v>
      </c>
      <c r="I83" s="10"/>
      <c r="J83" s="10"/>
      <c r="K83" s="10"/>
    </row>
    <row r="84" spans="2:11" x14ac:dyDescent="0.25">
      <c r="B84" s="8">
        <v>637016</v>
      </c>
      <c r="C84" s="9" t="s">
        <v>77</v>
      </c>
      <c r="D84" s="10">
        <f t="shared" si="21"/>
        <v>920</v>
      </c>
      <c r="E84" s="10">
        <f t="shared" si="22"/>
        <v>1380</v>
      </c>
      <c r="F84" s="10">
        <v>2300</v>
      </c>
      <c r="G84" s="10">
        <v>200</v>
      </c>
      <c r="H84" s="10">
        <v>250</v>
      </c>
      <c r="I84" s="10"/>
      <c r="J84" s="10"/>
      <c r="K84" s="10"/>
    </row>
    <row r="85" spans="2:11" x14ac:dyDescent="0.25">
      <c r="B85" s="11">
        <v>637027</v>
      </c>
      <c r="C85" s="12" t="s">
        <v>78</v>
      </c>
      <c r="D85" s="10">
        <f t="shared" si="21"/>
        <v>0</v>
      </c>
      <c r="E85" s="10">
        <f t="shared" si="22"/>
        <v>0</v>
      </c>
      <c r="F85" s="10">
        <v>0</v>
      </c>
      <c r="G85" s="10"/>
      <c r="H85" s="10"/>
      <c r="I85" s="10"/>
      <c r="J85" s="10"/>
      <c r="K85" s="10"/>
    </row>
    <row r="86" spans="2:11" x14ac:dyDescent="0.25">
      <c r="B86" s="11">
        <v>637031</v>
      </c>
      <c r="C86" s="12" t="s">
        <v>79</v>
      </c>
      <c r="D86" s="10">
        <f t="shared" si="21"/>
        <v>0</v>
      </c>
      <c r="E86" s="10">
        <f t="shared" si="22"/>
        <v>0</v>
      </c>
      <c r="F86" s="10">
        <v>0</v>
      </c>
      <c r="G86" s="10"/>
      <c r="H86" s="10"/>
      <c r="I86" s="10"/>
      <c r="J86" s="10"/>
      <c r="K86" s="10"/>
    </row>
    <row r="87" spans="2:11" x14ac:dyDescent="0.25">
      <c r="B87" s="11">
        <v>637035</v>
      </c>
      <c r="C87" s="12" t="s">
        <v>80</v>
      </c>
      <c r="D87" s="10">
        <f t="shared" si="21"/>
        <v>80</v>
      </c>
      <c r="E87" s="10">
        <f t="shared" si="22"/>
        <v>120</v>
      </c>
      <c r="F87" s="10">
        <v>200</v>
      </c>
      <c r="G87" s="10">
        <v>40</v>
      </c>
      <c r="H87" s="10">
        <v>50</v>
      </c>
      <c r="I87" s="10"/>
      <c r="J87" s="10"/>
      <c r="K87" s="10"/>
    </row>
    <row r="88" spans="2:11" x14ac:dyDescent="0.25">
      <c r="B88" s="11">
        <v>637036</v>
      </c>
      <c r="C88" s="37" t="s">
        <v>81</v>
      </c>
      <c r="D88" s="10">
        <f t="shared" si="21"/>
        <v>0</v>
      </c>
      <c r="E88" s="10">
        <f t="shared" si="22"/>
        <v>0</v>
      </c>
      <c r="F88" s="10">
        <v>0</v>
      </c>
      <c r="G88" s="10"/>
      <c r="H88" s="10"/>
      <c r="I88" s="10"/>
      <c r="J88" s="10"/>
      <c r="K88" s="10"/>
    </row>
    <row r="89" spans="2:11" ht="15.75" thickBot="1" x14ac:dyDescent="0.3">
      <c r="B89" s="11">
        <v>637040</v>
      </c>
      <c r="C89" s="12" t="s">
        <v>82</v>
      </c>
      <c r="D89" s="10">
        <f t="shared" si="21"/>
        <v>0</v>
      </c>
      <c r="E89" s="10">
        <f t="shared" si="22"/>
        <v>0</v>
      </c>
      <c r="F89" s="10">
        <v>0</v>
      </c>
      <c r="G89" s="10"/>
      <c r="H89" s="10"/>
      <c r="I89" s="10"/>
      <c r="J89" s="10"/>
      <c r="K89" s="10"/>
    </row>
    <row r="90" spans="2:11" ht="15.75" thickBot="1" x14ac:dyDescent="0.3">
      <c r="B90" s="25">
        <v>637</v>
      </c>
      <c r="C90" s="26" t="s">
        <v>83</v>
      </c>
      <c r="D90" s="27">
        <f t="shared" ref="D90:I90" si="23">SUM(D73:D89)</f>
        <v>6520</v>
      </c>
      <c r="E90" s="27">
        <f t="shared" si="23"/>
        <v>9780</v>
      </c>
      <c r="F90" s="27">
        <f t="shared" si="23"/>
        <v>16300</v>
      </c>
      <c r="G90" s="27">
        <f t="shared" si="23"/>
        <v>1570</v>
      </c>
      <c r="H90" s="27">
        <f t="shared" si="23"/>
        <v>2650</v>
      </c>
      <c r="I90" s="27">
        <f t="shared" si="23"/>
        <v>0</v>
      </c>
      <c r="J90" s="27">
        <f t="shared" ref="J90:K90" si="24">SUM(J73:J89)</f>
        <v>0</v>
      </c>
      <c r="K90" s="27">
        <f t="shared" si="24"/>
        <v>0</v>
      </c>
    </row>
    <row r="91" spans="2:11" ht="15.75" thickBot="1" x14ac:dyDescent="0.3">
      <c r="B91" s="14">
        <v>630</v>
      </c>
      <c r="C91" s="15" t="s">
        <v>84</v>
      </c>
      <c r="D91" s="16">
        <f t="shared" ref="D91:K91" si="25">SUM(D90+D72+D64+D51+D49+D34+D26)</f>
        <v>26760</v>
      </c>
      <c r="E91" s="16">
        <f t="shared" si="25"/>
        <v>40140</v>
      </c>
      <c r="F91" s="16">
        <f t="shared" si="25"/>
        <v>66900</v>
      </c>
      <c r="G91" s="16">
        <f t="shared" si="25"/>
        <v>6390</v>
      </c>
      <c r="H91" s="16">
        <f t="shared" si="25"/>
        <v>9800</v>
      </c>
      <c r="I91" s="16">
        <f t="shared" si="25"/>
        <v>6000</v>
      </c>
      <c r="J91" s="16">
        <f t="shared" si="25"/>
        <v>0</v>
      </c>
      <c r="K91" s="16">
        <f t="shared" si="25"/>
        <v>1000</v>
      </c>
    </row>
    <row r="92" spans="2:11" x14ac:dyDescent="0.25">
      <c r="B92" s="38">
        <v>642006</v>
      </c>
      <c r="C92" s="39" t="s">
        <v>85</v>
      </c>
      <c r="D92" s="40">
        <f t="shared" ref="D92:D96" si="26">SUMPRODUCT(F92,$D$3)</f>
        <v>0</v>
      </c>
      <c r="E92" s="40">
        <f t="shared" ref="E92:E96" si="27">SUMPRODUCT(F92,$E$3)</f>
        <v>0</v>
      </c>
      <c r="F92" s="10">
        <v>0</v>
      </c>
      <c r="G92" s="40"/>
      <c r="H92" s="40"/>
      <c r="I92" s="40"/>
      <c r="J92" s="40"/>
      <c r="K92" s="40"/>
    </row>
    <row r="93" spans="2:11" x14ac:dyDescent="0.25">
      <c r="B93" s="41">
        <v>642012</v>
      </c>
      <c r="C93" s="42" t="s">
        <v>86</v>
      </c>
      <c r="D93" s="43">
        <f t="shared" si="26"/>
        <v>0</v>
      </c>
      <c r="E93" s="43">
        <f t="shared" si="27"/>
        <v>0</v>
      </c>
      <c r="F93" s="10">
        <v>0</v>
      </c>
      <c r="G93" s="43"/>
      <c r="H93" s="43"/>
      <c r="I93" s="43"/>
      <c r="J93" s="43"/>
      <c r="K93" s="43"/>
    </row>
    <row r="94" spans="2:11" x14ac:dyDescent="0.25">
      <c r="B94" s="5">
        <v>642013</v>
      </c>
      <c r="C94" s="6" t="s">
        <v>87</v>
      </c>
      <c r="D94" s="28">
        <f t="shared" si="26"/>
        <v>0</v>
      </c>
      <c r="E94" s="28">
        <f>SUMPRODUCT(F94,$E$3)</f>
        <v>0</v>
      </c>
      <c r="F94" s="10">
        <v>0</v>
      </c>
      <c r="G94" s="28">
        <v>2500</v>
      </c>
      <c r="H94" s="28"/>
      <c r="I94" s="28"/>
      <c r="J94" s="28"/>
      <c r="K94" s="28"/>
    </row>
    <row r="95" spans="2:11" x14ac:dyDescent="0.25">
      <c r="B95" s="5">
        <v>642014</v>
      </c>
      <c r="C95" s="6" t="s">
        <v>88</v>
      </c>
      <c r="D95" s="10">
        <f t="shared" si="26"/>
        <v>0</v>
      </c>
      <c r="E95" s="10">
        <f t="shared" si="27"/>
        <v>0</v>
      </c>
      <c r="F95" s="10">
        <v>0</v>
      </c>
      <c r="G95" s="10"/>
      <c r="H95" s="10"/>
      <c r="I95" s="10"/>
      <c r="J95" s="10">
        <v>4000</v>
      </c>
      <c r="K95" s="10"/>
    </row>
    <row r="96" spans="2:11" ht="15.75" thickBot="1" x14ac:dyDescent="0.3">
      <c r="B96" s="8">
        <v>642015</v>
      </c>
      <c r="C96" s="9" t="s">
        <v>89</v>
      </c>
      <c r="D96" s="10">
        <f t="shared" si="26"/>
        <v>80</v>
      </c>
      <c r="E96" s="10">
        <f t="shared" si="27"/>
        <v>120</v>
      </c>
      <c r="F96" s="10">
        <v>200</v>
      </c>
      <c r="G96" s="10">
        <v>50</v>
      </c>
      <c r="H96" s="10">
        <v>100</v>
      </c>
      <c r="I96" s="10"/>
      <c r="J96" s="10"/>
      <c r="K96" s="10"/>
    </row>
    <row r="97" spans="2:15" ht="15.75" thickBot="1" x14ac:dyDescent="0.3">
      <c r="B97" s="14">
        <v>640</v>
      </c>
      <c r="C97" s="15" t="s">
        <v>90</v>
      </c>
      <c r="D97" s="16">
        <f>SUM(D92:D96)</f>
        <v>80</v>
      </c>
      <c r="E97" s="16">
        <f>SUM(E92:E96)</f>
        <v>120</v>
      </c>
      <c r="F97" s="16">
        <f t="shared" ref="F97" si="28">SUM(F92:F96)</f>
        <v>200</v>
      </c>
      <c r="G97" s="16">
        <f>SUM(G92:G96)</f>
        <v>2550</v>
      </c>
      <c r="H97" s="16">
        <f>SUM(H92:H96)</f>
        <v>100</v>
      </c>
      <c r="I97" s="16">
        <f>SUM(I92:I96)</f>
        <v>0</v>
      </c>
      <c r="J97" s="16">
        <f>SUM(J92:J96)</f>
        <v>4000</v>
      </c>
      <c r="K97" s="16">
        <f>SUM(K92:K96)</f>
        <v>0</v>
      </c>
    </row>
    <row r="98" spans="2:15" ht="15.75" thickBot="1" x14ac:dyDescent="0.3">
      <c r="B98" s="17" t="s">
        <v>91</v>
      </c>
      <c r="C98" s="18" t="s">
        <v>92</v>
      </c>
      <c r="D98" s="19">
        <f>SUM(D91+D97)</f>
        <v>26840</v>
      </c>
      <c r="E98" s="19">
        <f>SUM(E91+E97)</f>
        <v>40260</v>
      </c>
      <c r="F98" s="19">
        <f t="shared" ref="F98" si="29">SUM(F91+F97)</f>
        <v>67100</v>
      </c>
      <c r="G98" s="19">
        <f>SUM(G91+G97)</f>
        <v>8940</v>
      </c>
      <c r="H98" s="19">
        <f>SUM(H91+H97)</f>
        <v>9900</v>
      </c>
      <c r="I98" s="19">
        <f>SUM(I91+I97)</f>
        <v>6000</v>
      </c>
      <c r="J98" s="19">
        <f>SUM(J91+J97)</f>
        <v>4000</v>
      </c>
      <c r="K98" s="19">
        <f>SUM(K91+K97)</f>
        <v>1000</v>
      </c>
    </row>
    <row r="99" spans="2:15" ht="15.75" thickBot="1" x14ac:dyDescent="0.3">
      <c r="B99" s="44">
        <v>600</v>
      </c>
      <c r="C99" s="45" t="s">
        <v>93</v>
      </c>
      <c r="D99" s="46">
        <f t="shared" ref="D99:K99" si="30">SUM(D98+D23)</f>
        <v>136710</v>
      </c>
      <c r="E99" s="46">
        <f t="shared" si="30"/>
        <v>248065</v>
      </c>
      <c r="F99" s="46">
        <f t="shared" si="30"/>
        <v>384775</v>
      </c>
      <c r="G99" s="46">
        <f t="shared" si="30"/>
        <v>37345</v>
      </c>
      <c r="H99" s="46">
        <f t="shared" si="30"/>
        <v>51070</v>
      </c>
      <c r="I99" s="46">
        <f t="shared" si="30"/>
        <v>6000</v>
      </c>
      <c r="J99" s="46">
        <f t="shared" si="30"/>
        <v>4000</v>
      </c>
      <c r="K99" s="46">
        <f t="shared" si="30"/>
        <v>1000</v>
      </c>
    </row>
    <row r="100" spans="2:15" x14ac:dyDescent="0.25">
      <c r="B100" s="47">
        <v>713004</v>
      </c>
      <c r="C100" s="48" t="s">
        <v>94</v>
      </c>
      <c r="D100" s="40">
        <f t="shared" ref="D100:D102" si="31">SUMPRODUCT(F100,$D$3)</f>
        <v>0</v>
      </c>
      <c r="E100" s="40">
        <f t="shared" ref="E100:E102" si="32">SUMPRODUCT(F100,$E$3)</f>
        <v>0</v>
      </c>
      <c r="F100" s="10">
        <v>0</v>
      </c>
      <c r="G100" s="40"/>
      <c r="H100" s="40"/>
      <c r="I100" s="40"/>
      <c r="J100" s="40"/>
      <c r="K100" s="40"/>
    </row>
    <row r="101" spans="2:15" x14ac:dyDescent="0.25">
      <c r="B101" s="47">
        <v>717002</v>
      </c>
      <c r="C101" s="48" t="s">
        <v>95</v>
      </c>
      <c r="D101" s="49">
        <f t="shared" si="31"/>
        <v>0</v>
      </c>
      <c r="E101" s="49">
        <f t="shared" si="32"/>
        <v>0</v>
      </c>
      <c r="F101" s="43">
        <v>0</v>
      </c>
      <c r="G101" s="49"/>
      <c r="H101" s="49"/>
      <c r="I101" s="49"/>
      <c r="J101" s="49"/>
      <c r="K101" s="49"/>
    </row>
    <row r="102" spans="2:15" ht="15.75" thickBot="1" x14ac:dyDescent="0.3">
      <c r="B102" s="47">
        <v>717003</v>
      </c>
      <c r="C102" s="48" t="s">
        <v>96</v>
      </c>
      <c r="D102" s="49">
        <f t="shared" si="31"/>
        <v>0</v>
      </c>
      <c r="E102" s="49">
        <f t="shared" si="32"/>
        <v>0</v>
      </c>
      <c r="F102" s="10">
        <v>0</v>
      </c>
      <c r="G102" s="49"/>
      <c r="H102" s="49"/>
      <c r="I102" s="49"/>
      <c r="J102" s="49"/>
      <c r="K102" s="49"/>
    </row>
    <row r="103" spans="2:15" ht="15.75" thickBot="1" x14ac:dyDescent="0.3">
      <c r="B103" s="44">
        <v>700</v>
      </c>
      <c r="C103" s="45" t="s">
        <v>97</v>
      </c>
      <c r="D103" s="46">
        <f t="shared" ref="D103:I103" si="33">SUM(D100:D102)</f>
        <v>0</v>
      </c>
      <c r="E103" s="46">
        <f t="shared" si="33"/>
        <v>0</v>
      </c>
      <c r="F103" s="46">
        <f t="shared" si="33"/>
        <v>0</v>
      </c>
      <c r="G103" s="46">
        <f t="shared" si="33"/>
        <v>0</v>
      </c>
      <c r="H103" s="46">
        <f t="shared" si="33"/>
        <v>0</v>
      </c>
      <c r="I103" s="46">
        <f t="shared" si="33"/>
        <v>0</v>
      </c>
      <c r="J103" s="46">
        <f t="shared" ref="J103:K103" si="34">SUM(J100:J102)</f>
        <v>0</v>
      </c>
      <c r="K103" s="46">
        <f t="shared" si="34"/>
        <v>0</v>
      </c>
    </row>
    <row r="104" spans="2:15" ht="15.75" thickBot="1" x14ac:dyDescent="0.3">
      <c r="B104" s="50" t="s">
        <v>98</v>
      </c>
      <c r="C104" s="51" t="s">
        <v>99</v>
      </c>
      <c r="D104" s="52">
        <f>SUM(D99+D103)</f>
        <v>136710</v>
      </c>
      <c r="E104" s="52">
        <f>SUM(E99+E103)</f>
        <v>248065</v>
      </c>
      <c r="F104" s="52">
        <f t="shared" ref="F104" si="35">SUM(F99+F103)</f>
        <v>384775</v>
      </c>
      <c r="G104" s="52">
        <f>SUM(G99+G103)</f>
        <v>37345</v>
      </c>
      <c r="H104" s="52">
        <f>SUM(H99+H103)</f>
        <v>51070</v>
      </c>
      <c r="I104" s="52">
        <f>SUM(I99+I103)</f>
        <v>6000</v>
      </c>
      <c r="J104" s="52">
        <f>SUM(J99+J103)</f>
        <v>4000</v>
      </c>
      <c r="K104" s="52">
        <f>SUM(K99+K103)</f>
        <v>1000</v>
      </c>
      <c r="L104" s="288">
        <f>SUM(F104:K104)</f>
        <v>484190</v>
      </c>
    </row>
    <row r="105" spans="2:15" x14ac:dyDescent="0.25">
      <c r="B105" s="53"/>
      <c r="C105" s="54" t="s">
        <v>100</v>
      </c>
      <c r="D105" s="55">
        <f t="shared" ref="D105:K105" si="36">SUM(D23)</f>
        <v>109870</v>
      </c>
      <c r="E105" s="55">
        <f t="shared" si="36"/>
        <v>207805</v>
      </c>
      <c r="F105" s="55">
        <f t="shared" si="36"/>
        <v>317675</v>
      </c>
      <c r="G105" s="55">
        <f t="shared" si="36"/>
        <v>28405</v>
      </c>
      <c r="H105" s="55">
        <f t="shared" si="36"/>
        <v>41170</v>
      </c>
      <c r="I105" s="55">
        <f t="shared" si="36"/>
        <v>0</v>
      </c>
      <c r="J105" s="55">
        <f t="shared" si="36"/>
        <v>0</v>
      </c>
      <c r="K105" s="55">
        <f t="shared" si="36"/>
        <v>0</v>
      </c>
      <c r="L105" s="288">
        <f>SUM(F105:J105)</f>
        <v>387250</v>
      </c>
    </row>
    <row r="106" spans="2:15" x14ac:dyDescent="0.25">
      <c r="B106" s="53"/>
      <c r="C106" s="54" t="s">
        <v>101</v>
      </c>
      <c r="D106" s="55">
        <f t="shared" ref="D106:K106" si="37">SUM(D98)</f>
        <v>26840</v>
      </c>
      <c r="E106" s="55">
        <f t="shared" si="37"/>
        <v>40260</v>
      </c>
      <c r="F106" s="55">
        <f t="shared" si="37"/>
        <v>67100</v>
      </c>
      <c r="G106" s="55">
        <f t="shared" si="37"/>
        <v>8940</v>
      </c>
      <c r="H106" s="55">
        <f t="shared" si="37"/>
        <v>9900</v>
      </c>
      <c r="I106" s="55">
        <f t="shared" si="37"/>
        <v>6000</v>
      </c>
      <c r="J106" s="55">
        <f t="shared" si="37"/>
        <v>4000</v>
      </c>
      <c r="K106" s="55">
        <f t="shared" si="37"/>
        <v>1000</v>
      </c>
      <c r="L106" s="288">
        <f>SUM(F106:J106)</f>
        <v>95940</v>
      </c>
      <c r="N106" s="288">
        <f>SUM(G106+K106)</f>
        <v>9940</v>
      </c>
      <c r="O106" s="288">
        <f>SUM(H106+I106)</f>
        <v>15900</v>
      </c>
    </row>
    <row r="107" spans="2:15" x14ac:dyDescent="0.25">
      <c r="B107" s="53"/>
      <c r="C107" s="54" t="s">
        <v>102</v>
      </c>
      <c r="D107" s="55">
        <f t="shared" ref="D107:K107" si="38">SUM(D103)</f>
        <v>0</v>
      </c>
      <c r="E107" s="55">
        <f t="shared" si="38"/>
        <v>0</v>
      </c>
      <c r="F107" s="55">
        <f t="shared" si="38"/>
        <v>0</v>
      </c>
      <c r="G107" s="55">
        <f t="shared" si="38"/>
        <v>0</v>
      </c>
      <c r="H107" s="55">
        <f t="shared" si="38"/>
        <v>0</v>
      </c>
      <c r="I107" s="55">
        <f t="shared" si="38"/>
        <v>0</v>
      </c>
      <c r="J107" s="55">
        <f t="shared" si="38"/>
        <v>0</v>
      </c>
      <c r="K107" s="55">
        <f t="shared" si="38"/>
        <v>0</v>
      </c>
      <c r="L107" s="288">
        <f>SUM(F107:J107)</f>
        <v>0</v>
      </c>
    </row>
    <row r="108" spans="2:15" x14ac:dyDescent="0.25">
      <c r="C108" s="54" t="s">
        <v>103</v>
      </c>
      <c r="D108" s="56">
        <f t="shared" ref="D108:K108" si="39">SUM(D105:D107)</f>
        <v>136710</v>
      </c>
      <c r="E108" s="56">
        <f t="shared" si="39"/>
        <v>248065</v>
      </c>
      <c r="F108" s="56">
        <f t="shared" si="39"/>
        <v>384775</v>
      </c>
      <c r="G108" s="56">
        <f t="shared" si="39"/>
        <v>37345</v>
      </c>
      <c r="H108" s="56">
        <f t="shared" si="39"/>
        <v>51070</v>
      </c>
      <c r="I108" s="56">
        <f t="shared" si="39"/>
        <v>6000</v>
      </c>
      <c r="J108" s="56">
        <f t="shared" si="39"/>
        <v>4000</v>
      </c>
      <c r="K108" s="56">
        <f t="shared" si="39"/>
        <v>1000</v>
      </c>
      <c r="L108" s="288">
        <f>SUM(F108:J108)</f>
        <v>483190</v>
      </c>
    </row>
    <row r="109" spans="2:15" x14ac:dyDescent="0.25">
      <c r="C109" s="54"/>
      <c r="D109" s="56"/>
      <c r="E109" s="56"/>
      <c r="F109" s="56">
        <f>SUM(F105:F107)</f>
        <v>384775</v>
      </c>
      <c r="G109" s="56"/>
      <c r="H109" s="56">
        <f>SUM(G108:H108)</f>
        <v>88415</v>
      </c>
      <c r="K109" s="56">
        <f>SUM(I108:K108)</f>
        <v>11000</v>
      </c>
      <c r="L109" s="288">
        <f>SUM(F109+H109+K109)</f>
        <v>484190</v>
      </c>
    </row>
    <row r="110" spans="2:15" x14ac:dyDescent="0.25">
      <c r="C110" s="1" t="s">
        <v>152</v>
      </c>
      <c r="F110" s="290"/>
      <c r="G110" s="290"/>
      <c r="H110" s="290"/>
      <c r="I110" s="290"/>
      <c r="J110" s="290"/>
      <c r="K110" s="290"/>
    </row>
    <row r="111" spans="2:15" ht="15.75" thickBot="1" x14ac:dyDescent="0.3">
      <c r="E111" s="73" t="s">
        <v>20</v>
      </c>
      <c r="F111" s="73" t="s">
        <v>153</v>
      </c>
      <c r="G111" s="73">
        <v>700</v>
      </c>
      <c r="H111" s="56"/>
    </row>
    <row r="112" spans="2:15" ht="15.75" thickBot="1" x14ac:dyDescent="0.3">
      <c r="C112" s="172" t="s">
        <v>154</v>
      </c>
      <c r="D112" s="118" t="s">
        <v>103</v>
      </c>
      <c r="E112" s="119" t="s">
        <v>155</v>
      </c>
      <c r="F112" s="120" t="s">
        <v>101</v>
      </c>
      <c r="G112" s="120" t="s">
        <v>202</v>
      </c>
      <c r="H112" s="56"/>
    </row>
    <row r="113" spans="3:8" x14ac:dyDescent="0.25">
      <c r="C113" s="173" t="s">
        <v>156</v>
      </c>
      <c r="D113" s="121">
        <f>SUM(E113:G113)</f>
        <v>384775</v>
      </c>
      <c r="E113" s="122">
        <v>317675</v>
      </c>
      <c r="F113" s="123">
        <v>67100</v>
      </c>
      <c r="G113" s="123"/>
      <c r="H113" s="56">
        <f>SUM(D113-'návrh rozpočtu'!D113)</f>
        <v>0</v>
      </c>
    </row>
    <row r="114" spans="3:8" x14ac:dyDescent="0.25">
      <c r="C114" s="174" t="s">
        <v>157</v>
      </c>
      <c r="D114" s="124">
        <f t="shared" ref="D114:D177" si="40">SUM(E114:G114)</f>
        <v>0</v>
      </c>
      <c r="E114" s="125"/>
      <c r="F114" s="126"/>
      <c r="G114" s="126"/>
      <c r="H114" s="56">
        <f>SUM(D114-'návrh rozpočtu'!D114)</f>
        <v>0</v>
      </c>
    </row>
    <row r="115" spans="3:8" ht="15.75" thickBot="1" x14ac:dyDescent="0.3">
      <c r="C115" s="174"/>
      <c r="D115" s="124">
        <f t="shared" si="40"/>
        <v>0</v>
      </c>
      <c r="E115" s="125"/>
      <c r="F115" s="126"/>
      <c r="G115" s="126"/>
      <c r="H115" s="56">
        <f>SUM(D115-'návrh rozpočtu'!D115)</f>
        <v>0</v>
      </c>
    </row>
    <row r="116" spans="3:8" ht="15.75" thickBot="1" x14ac:dyDescent="0.3">
      <c r="C116" s="175" t="s">
        <v>158</v>
      </c>
      <c r="D116" s="127">
        <f t="shared" si="40"/>
        <v>384775</v>
      </c>
      <c r="E116" s="128">
        <f>SUM(E113:E115)</f>
        <v>317675</v>
      </c>
      <c r="F116" s="129">
        <f>SUM(F113:F115)</f>
        <v>67100</v>
      </c>
      <c r="G116" s="129">
        <f>SUM(G113:G115)</f>
        <v>0</v>
      </c>
      <c r="H116" s="56">
        <f>SUM(D116-'návrh rozpočtu'!D116)</f>
        <v>0</v>
      </c>
    </row>
    <row r="117" spans="3:8" x14ac:dyDescent="0.25">
      <c r="C117" s="176" t="s">
        <v>159</v>
      </c>
      <c r="D117" s="130">
        <f t="shared" si="40"/>
        <v>0</v>
      </c>
      <c r="E117" s="131"/>
      <c r="F117" s="132"/>
      <c r="G117" s="132"/>
      <c r="H117" s="56">
        <f>SUM(D117-'návrh rozpočtu'!D117)</f>
        <v>0</v>
      </c>
    </row>
    <row r="118" spans="3:8" x14ac:dyDescent="0.25">
      <c r="C118" s="176" t="s">
        <v>160</v>
      </c>
      <c r="D118" s="130">
        <f t="shared" si="40"/>
        <v>0</v>
      </c>
      <c r="E118" s="131"/>
      <c r="F118" s="132"/>
      <c r="G118" s="132"/>
      <c r="H118" s="56">
        <f>SUM(D118-'návrh rozpočtu'!D118)</f>
        <v>0</v>
      </c>
    </row>
    <row r="119" spans="3:8" x14ac:dyDescent="0.25">
      <c r="C119" s="177" t="s">
        <v>161</v>
      </c>
      <c r="D119" s="130">
        <f t="shared" si="40"/>
        <v>0</v>
      </c>
      <c r="E119" s="133"/>
      <c r="F119" s="134"/>
      <c r="G119" s="134"/>
      <c r="H119" s="56">
        <f>SUM(D119-'návrh rozpočtu'!D119)</f>
        <v>0</v>
      </c>
    </row>
    <row r="120" spans="3:8" x14ac:dyDescent="0.25">
      <c r="C120" s="177" t="s">
        <v>162</v>
      </c>
      <c r="D120" s="130">
        <f t="shared" si="40"/>
        <v>0</v>
      </c>
      <c r="E120" s="133"/>
      <c r="F120" s="134"/>
      <c r="G120" s="134"/>
      <c r="H120" s="56">
        <f>SUM(D120-'návrh rozpočtu'!D120)</f>
        <v>0</v>
      </c>
    </row>
    <row r="121" spans="3:8" x14ac:dyDescent="0.25">
      <c r="C121" s="177" t="s">
        <v>163</v>
      </c>
      <c r="D121" s="130">
        <f t="shared" si="40"/>
        <v>0</v>
      </c>
      <c r="E121" s="133"/>
      <c r="F121" s="134"/>
      <c r="G121" s="134"/>
      <c r="H121" s="56">
        <f>SUM(D121-'návrh rozpočtu'!D121)</f>
        <v>0</v>
      </c>
    </row>
    <row r="122" spans="3:8" x14ac:dyDescent="0.25">
      <c r="C122" s="177" t="s">
        <v>164</v>
      </c>
      <c r="D122" s="130">
        <f t="shared" si="40"/>
        <v>0</v>
      </c>
      <c r="E122" s="133"/>
      <c r="F122" s="134"/>
      <c r="G122" s="134"/>
      <c r="H122" s="56">
        <f>SUM(D122-'návrh rozpočtu'!D122)</f>
        <v>0</v>
      </c>
    </row>
    <row r="123" spans="3:8" x14ac:dyDescent="0.25">
      <c r="C123" s="177" t="s">
        <v>165</v>
      </c>
      <c r="D123" s="130">
        <f t="shared" si="40"/>
        <v>0</v>
      </c>
      <c r="E123" s="133"/>
      <c r="F123" s="134"/>
      <c r="G123" s="134"/>
      <c r="H123" s="56">
        <f>SUM(D123-'návrh rozpočtu'!D123)</f>
        <v>0</v>
      </c>
    </row>
    <row r="124" spans="3:8" x14ac:dyDescent="0.25">
      <c r="C124" s="178" t="s">
        <v>166</v>
      </c>
      <c r="D124" s="130">
        <f t="shared" si="40"/>
        <v>0</v>
      </c>
      <c r="E124" s="133"/>
      <c r="F124" s="134"/>
      <c r="G124" s="134"/>
      <c r="H124" s="56">
        <f>SUM(D124-'návrh rozpočtu'!D124)</f>
        <v>0</v>
      </c>
    </row>
    <row r="125" spans="3:8" ht="15.75" thickBot="1" x14ac:dyDescent="0.3">
      <c r="C125" s="178" t="s">
        <v>167</v>
      </c>
      <c r="D125" s="130">
        <f t="shared" si="40"/>
        <v>0</v>
      </c>
      <c r="E125" s="133"/>
      <c r="F125" s="134"/>
      <c r="G125" s="134"/>
      <c r="H125" s="56">
        <f>SUM(D125-'návrh rozpočtu'!D125)</f>
        <v>0</v>
      </c>
    </row>
    <row r="126" spans="3:8" ht="15.75" thickBot="1" x14ac:dyDescent="0.3">
      <c r="C126" s="175" t="s">
        <v>168</v>
      </c>
      <c r="D126" s="127">
        <f t="shared" si="40"/>
        <v>0</v>
      </c>
      <c r="E126" s="128">
        <f>SUM(E117:E125)</f>
        <v>0</v>
      </c>
      <c r="F126" s="129">
        <f t="shared" ref="F126:G126" si="41">SUM(F117:F125)</f>
        <v>0</v>
      </c>
      <c r="G126" s="129">
        <f t="shared" si="41"/>
        <v>0</v>
      </c>
      <c r="H126" s="56">
        <f>SUM(D126-'návrh rozpočtu'!D126)</f>
        <v>0</v>
      </c>
    </row>
    <row r="127" spans="3:8" x14ac:dyDescent="0.25">
      <c r="C127" s="174" t="s">
        <v>169</v>
      </c>
      <c r="D127" s="124">
        <f t="shared" si="40"/>
        <v>4000</v>
      </c>
      <c r="E127" s="125"/>
      <c r="F127" s="126">
        <v>4000</v>
      </c>
      <c r="G127" s="126"/>
      <c r="H127" s="56">
        <f>SUM(D127-'návrh rozpočtu'!D127)</f>
        <v>0</v>
      </c>
    </row>
    <row r="128" spans="3:8" ht="15.75" thickBot="1" x14ac:dyDescent="0.3">
      <c r="C128" s="179" t="s">
        <v>170</v>
      </c>
      <c r="D128" s="135">
        <f t="shared" si="40"/>
        <v>0</v>
      </c>
      <c r="E128" s="136"/>
      <c r="F128" s="137"/>
      <c r="G128" s="137"/>
      <c r="H128" s="56">
        <f>SUM(D128-'návrh rozpočtu'!D128)</f>
        <v>0</v>
      </c>
    </row>
    <row r="129" spans="3:8" ht="15.75" thickBot="1" x14ac:dyDescent="0.3">
      <c r="C129" s="180" t="s">
        <v>171</v>
      </c>
      <c r="D129" s="138">
        <f t="shared" si="40"/>
        <v>4000</v>
      </c>
      <c r="E129" s="139">
        <f>SUM(E127:E128)</f>
        <v>0</v>
      </c>
      <c r="F129" s="148">
        <f t="shared" ref="F129" si="42">SUM(F127:F128)</f>
        <v>4000</v>
      </c>
      <c r="G129" s="148">
        <f>SUM(G127:G128)</f>
        <v>0</v>
      </c>
      <c r="H129" s="56">
        <f>SUM(D129-'návrh rozpočtu'!D129)</f>
        <v>0</v>
      </c>
    </row>
    <row r="130" spans="3:8" ht="15.75" thickBot="1" x14ac:dyDescent="0.3">
      <c r="C130" s="181" t="s">
        <v>172</v>
      </c>
      <c r="D130" s="140">
        <f t="shared" si="40"/>
        <v>388775</v>
      </c>
      <c r="E130" s="141">
        <f>SUM(E129+E126+E116)</f>
        <v>317675</v>
      </c>
      <c r="F130" s="157">
        <f t="shared" ref="F130:G130" si="43">SUM(F129+F126+F116)</f>
        <v>71100</v>
      </c>
      <c r="G130" s="157">
        <f t="shared" si="43"/>
        <v>0</v>
      </c>
      <c r="H130" s="56">
        <f>SUM(D130-'návrh rozpočtu'!D130)</f>
        <v>0</v>
      </c>
    </row>
    <row r="131" spans="3:8" x14ac:dyDescent="0.25">
      <c r="C131" s="174" t="s">
        <v>173</v>
      </c>
      <c r="D131" s="124">
        <f t="shared" si="40"/>
        <v>0</v>
      </c>
      <c r="E131" s="125"/>
      <c r="F131" s="126"/>
      <c r="G131" s="126"/>
      <c r="H131" s="56">
        <f>SUM(D131-'návrh rozpočtu'!D131)</f>
        <v>0</v>
      </c>
    </row>
    <row r="132" spans="3:8" x14ac:dyDescent="0.25">
      <c r="C132" s="174" t="s">
        <v>157</v>
      </c>
      <c r="D132" s="124">
        <f t="shared" si="40"/>
        <v>0</v>
      </c>
      <c r="E132" s="125"/>
      <c r="F132" s="126"/>
      <c r="G132" s="126"/>
      <c r="H132" s="56">
        <f>SUM(D132-'návrh rozpočtu'!D132)</f>
        <v>0</v>
      </c>
    </row>
    <row r="133" spans="3:8" ht="15.75" thickBot="1" x14ac:dyDescent="0.3">
      <c r="C133" s="174"/>
      <c r="D133" s="124">
        <f t="shared" si="40"/>
        <v>0</v>
      </c>
      <c r="E133" s="125"/>
      <c r="F133" s="126"/>
      <c r="G133" s="126"/>
      <c r="H133" s="56">
        <f>SUM(D133-'návrh rozpočtu'!D133)</f>
        <v>0</v>
      </c>
    </row>
    <row r="134" spans="3:8" ht="15.75" thickBot="1" x14ac:dyDescent="0.3">
      <c r="C134" s="175" t="s">
        <v>174</v>
      </c>
      <c r="D134" s="127">
        <f t="shared" si="40"/>
        <v>0</v>
      </c>
      <c r="E134" s="128">
        <f>SUM(E131:E133)</f>
        <v>0</v>
      </c>
      <c r="F134" s="129">
        <f>SUM(F131:F133)</f>
        <v>0</v>
      </c>
      <c r="G134" s="129">
        <f>SUM(G131:G133)</f>
        <v>0</v>
      </c>
      <c r="H134" s="56">
        <f>SUM(D134-'návrh rozpočtu'!D134)</f>
        <v>0</v>
      </c>
    </row>
    <row r="135" spans="3:8" x14ac:dyDescent="0.25">
      <c r="C135" s="182" t="s">
        <v>159</v>
      </c>
      <c r="D135" s="142">
        <f t="shared" si="40"/>
        <v>0</v>
      </c>
      <c r="E135" s="143"/>
      <c r="F135" s="144"/>
      <c r="G135" s="144"/>
      <c r="H135" s="56">
        <f>SUM(D135-'návrh rozpočtu'!D135)</f>
        <v>0</v>
      </c>
    </row>
    <row r="136" spans="3:8" x14ac:dyDescent="0.25">
      <c r="C136" s="176" t="s">
        <v>160</v>
      </c>
      <c r="D136" s="130">
        <f t="shared" si="40"/>
        <v>0</v>
      </c>
      <c r="E136" s="131"/>
      <c r="F136" s="132"/>
      <c r="G136" s="132"/>
      <c r="H136" s="56">
        <f>SUM(D136-'návrh rozpočtu'!D136)</f>
        <v>0</v>
      </c>
    </row>
    <row r="137" spans="3:8" x14ac:dyDescent="0.25">
      <c r="C137" s="177" t="s">
        <v>161</v>
      </c>
      <c r="D137" s="130">
        <f t="shared" si="40"/>
        <v>0</v>
      </c>
      <c r="E137" s="133"/>
      <c r="F137" s="134"/>
      <c r="G137" s="134"/>
      <c r="H137" s="56">
        <f>SUM(D137-'návrh rozpočtu'!D137)</f>
        <v>0</v>
      </c>
    </row>
    <row r="138" spans="3:8" x14ac:dyDescent="0.25">
      <c r="C138" s="177" t="s">
        <v>162</v>
      </c>
      <c r="D138" s="130">
        <f t="shared" si="40"/>
        <v>0</v>
      </c>
      <c r="E138" s="133"/>
      <c r="F138" s="134"/>
      <c r="G138" s="134"/>
      <c r="H138" s="56">
        <f>SUM(D138-'návrh rozpočtu'!D138)</f>
        <v>0</v>
      </c>
    </row>
    <row r="139" spans="3:8" x14ac:dyDescent="0.25">
      <c r="C139" s="177" t="s">
        <v>163</v>
      </c>
      <c r="D139" s="130">
        <f t="shared" si="40"/>
        <v>0</v>
      </c>
      <c r="E139" s="133"/>
      <c r="F139" s="134"/>
      <c r="G139" s="134"/>
      <c r="H139" s="56">
        <f>SUM(D139-'návrh rozpočtu'!D139)</f>
        <v>0</v>
      </c>
    </row>
    <row r="140" spans="3:8" x14ac:dyDescent="0.25">
      <c r="C140" s="177" t="s">
        <v>164</v>
      </c>
      <c r="D140" s="130">
        <f t="shared" si="40"/>
        <v>0</v>
      </c>
      <c r="E140" s="133"/>
      <c r="F140" s="134"/>
      <c r="G140" s="134"/>
      <c r="H140" s="56">
        <f>SUM(D140-'návrh rozpočtu'!D140)</f>
        <v>0</v>
      </c>
    </row>
    <row r="141" spans="3:8" x14ac:dyDescent="0.25">
      <c r="C141" s="177" t="s">
        <v>165</v>
      </c>
      <c r="D141" s="130">
        <f t="shared" si="40"/>
        <v>0</v>
      </c>
      <c r="E141" s="133"/>
      <c r="F141" s="134"/>
      <c r="G141" s="134"/>
      <c r="H141" s="56">
        <f>SUM(D141-'návrh rozpočtu'!D141)</f>
        <v>0</v>
      </c>
    </row>
    <row r="142" spans="3:8" x14ac:dyDescent="0.25">
      <c r="C142" s="178" t="s">
        <v>166</v>
      </c>
      <c r="D142" s="130">
        <f t="shared" si="40"/>
        <v>0</v>
      </c>
      <c r="E142" s="133"/>
      <c r="F142" s="134"/>
      <c r="G142" s="134"/>
      <c r="H142" s="56">
        <f>SUM(D142-'návrh rozpočtu'!D142)</f>
        <v>0</v>
      </c>
    </row>
    <row r="143" spans="3:8" ht="15.75" thickBot="1" x14ac:dyDescent="0.3">
      <c r="C143" s="183"/>
      <c r="D143" s="145">
        <f t="shared" si="40"/>
        <v>0</v>
      </c>
      <c r="E143" s="146"/>
      <c r="F143" s="147"/>
      <c r="G143" s="147"/>
      <c r="H143" s="56">
        <f>SUM(D143-'návrh rozpočtu'!D143)</f>
        <v>0</v>
      </c>
    </row>
    <row r="144" spans="3:8" ht="15.75" thickBot="1" x14ac:dyDescent="0.3">
      <c r="C144" s="175" t="s">
        <v>175</v>
      </c>
      <c r="D144" s="127">
        <f t="shared" si="40"/>
        <v>0</v>
      </c>
      <c r="E144" s="128">
        <f>SUM(E135:E143)</f>
        <v>0</v>
      </c>
      <c r="F144" s="129">
        <f>SUM(F135:F143)</f>
        <v>0</v>
      </c>
      <c r="G144" s="129">
        <f>SUM(G135:G143)</f>
        <v>0</v>
      </c>
      <c r="H144" s="56">
        <f>SUM(D144-'návrh rozpočtu'!D144)</f>
        <v>0</v>
      </c>
    </row>
    <row r="145" spans="3:10" x14ac:dyDescent="0.25">
      <c r="C145" s="174" t="s">
        <v>176</v>
      </c>
      <c r="D145" s="124">
        <f t="shared" si="40"/>
        <v>0</v>
      </c>
      <c r="E145" s="125"/>
      <c r="F145" s="126"/>
      <c r="G145" s="126"/>
      <c r="H145" s="56">
        <f>SUM(D145-'návrh rozpočtu'!D145)</f>
        <v>0</v>
      </c>
    </row>
    <row r="146" spans="3:10" ht="15.75" thickBot="1" x14ac:dyDescent="0.3">
      <c r="C146" s="179"/>
      <c r="D146" s="135">
        <f t="shared" si="40"/>
        <v>0</v>
      </c>
      <c r="E146" s="136"/>
      <c r="F146" s="137"/>
      <c r="G146" s="137"/>
      <c r="H146" s="56">
        <f>SUM(D146-'návrh rozpočtu'!D146)</f>
        <v>0</v>
      </c>
    </row>
    <row r="147" spans="3:10" ht="15.75" thickBot="1" x14ac:dyDescent="0.3">
      <c r="C147" s="180" t="s">
        <v>177</v>
      </c>
      <c r="D147" s="138">
        <f t="shared" si="40"/>
        <v>0</v>
      </c>
      <c r="E147" s="139">
        <f>SUM(E145:E146)</f>
        <v>0</v>
      </c>
      <c r="F147" s="148">
        <f>SUM(F145:F146)</f>
        <v>0</v>
      </c>
      <c r="G147" s="148">
        <f>SUM(G145:G146)</f>
        <v>0</v>
      </c>
      <c r="H147" s="56">
        <f>SUM(D147-'návrh rozpočtu'!D147)</f>
        <v>0</v>
      </c>
    </row>
    <row r="148" spans="3:10" ht="15.75" thickBot="1" x14ac:dyDescent="0.3">
      <c r="C148" s="181" t="s">
        <v>178</v>
      </c>
      <c r="D148" s="140">
        <f t="shared" si="40"/>
        <v>0</v>
      </c>
      <c r="E148" s="141">
        <f>SUM(E144+E147)</f>
        <v>0</v>
      </c>
      <c r="F148" s="157">
        <f t="shared" ref="F148:G148" si="44">SUM(F144+F147)</f>
        <v>0</v>
      </c>
      <c r="G148" s="157">
        <f t="shared" si="44"/>
        <v>0</v>
      </c>
      <c r="H148" s="56">
        <f>SUM(D148-'návrh rozpočtu'!D148)</f>
        <v>0</v>
      </c>
    </row>
    <row r="149" spans="3:10" x14ac:dyDescent="0.25">
      <c r="C149" s="184" t="s">
        <v>179</v>
      </c>
      <c r="D149" s="149">
        <f t="shared" si="40"/>
        <v>0</v>
      </c>
      <c r="E149" s="125"/>
      <c r="F149" s="126"/>
      <c r="G149" s="126"/>
      <c r="H149" s="56">
        <f>SUM(D149-'návrh rozpočtu'!D149)</f>
        <v>0</v>
      </c>
    </row>
    <row r="150" spans="3:10" x14ac:dyDescent="0.25">
      <c r="C150" s="179" t="s">
        <v>180</v>
      </c>
      <c r="D150" s="149">
        <f t="shared" si="40"/>
        <v>0</v>
      </c>
      <c r="E150" s="136"/>
      <c r="F150" s="137"/>
      <c r="G150" s="137"/>
      <c r="H150" s="56">
        <f>SUM(D150-'návrh rozpočtu'!D150)</f>
        <v>0</v>
      </c>
    </row>
    <row r="151" spans="3:10" x14ac:dyDescent="0.25">
      <c r="C151" s="185" t="s">
        <v>181</v>
      </c>
      <c r="D151" s="150">
        <f t="shared" si="40"/>
        <v>0</v>
      </c>
      <c r="E151" s="131"/>
      <c r="F151" s="132"/>
      <c r="G151" s="132"/>
      <c r="H151" s="56">
        <f>SUM(D151-'návrh rozpočtu'!D151)</f>
        <v>0</v>
      </c>
    </row>
    <row r="152" spans="3:10" ht="15.75" thickBot="1" x14ac:dyDescent="0.3">
      <c r="C152" s="186"/>
      <c r="D152" s="151">
        <f t="shared" si="40"/>
        <v>0</v>
      </c>
      <c r="E152" s="152"/>
      <c r="F152" s="153"/>
      <c r="G152" s="153"/>
      <c r="H152" s="56">
        <f>SUM(D152-'návrh rozpočtu'!D152)</f>
        <v>0</v>
      </c>
    </row>
    <row r="153" spans="3:10" ht="15.75" thickBot="1" x14ac:dyDescent="0.3">
      <c r="C153" s="181" t="s">
        <v>182</v>
      </c>
      <c r="D153" s="140">
        <f t="shared" si="40"/>
        <v>0</v>
      </c>
      <c r="E153" s="141">
        <f>SUM(E149:E152)</f>
        <v>0</v>
      </c>
      <c r="F153" s="157">
        <f>SUM(F149:F152)</f>
        <v>0</v>
      </c>
      <c r="G153" s="157">
        <f t="shared" ref="G153" si="45">SUM(G149:G152)</f>
        <v>0</v>
      </c>
      <c r="H153" s="56">
        <f>SUM(D153-'návrh rozpočtu'!D153)</f>
        <v>0</v>
      </c>
    </row>
    <row r="154" spans="3:10" x14ac:dyDescent="0.25">
      <c r="C154" s="174" t="s">
        <v>183</v>
      </c>
      <c r="D154" s="124">
        <f t="shared" si="40"/>
        <v>38345</v>
      </c>
      <c r="E154" s="125">
        <v>28405</v>
      </c>
      <c r="F154" s="126">
        <v>9940</v>
      </c>
      <c r="G154" s="126"/>
      <c r="H154" s="56">
        <f>SUM(D154-'návrh rozpočtu'!D154)</f>
        <v>0</v>
      </c>
      <c r="I154">
        <v>34420</v>
      </c>
      <c r="J154" s="288">
        <f>SUM(D154-I154)</f>
        <v>3925</v>
      </c>
    </row>
    <row r="155" spans="3:10" x14ac:dyDescent="0.25">
      <c r="C155" s="187" t="s">
        <v>184</v>
      </c>
      <c r="D155" s="154">
        <f t="shared" si="40"/>
        <v>0</v>
      </c>
      <c r="E155" s="155"/>
      <c r="F155" s="156"/>
      <c r="G155" s="156"/>
      <c r="H155" s="56">
        <f>SUM(D155-'návrh rozpočtu'!D155)</f>
        <v>0</v>
      </c>
    </row>
    <row r="156" spans="3:10" ht="15.75" thickBot="1" x14ac:dyDescent="0.3">
      <c r="C156" s="179"/>
      <c r="D156" s="154">
        <f t="shared" si="40"/>
        <v>0</v>
      </c>
      <c r="E156" s="136"/>
      <c r="F156" s="137"/>
      <c r="G156" s="137"/>
      <c r="H156" s="56">
        <f>SUM(D156-'návrh rozpočtu'!D156)</f>
        <v>0</v>
      </c>
    </row>
    <row r="157" spans="3:10" ht="15.75" thickBot="1" x14ac:dyDescent="0.3">
      <c r="C157" s="181" t="s">
        <v>185</v>
      </c>
      <c r="D157" s="140">
        <f t="shared" si="40"/>
        <v>38345</v>
      </c>
      <c r="E157" s="141">
        <f>SUM(E154:E156)</f>
        <v>28405</v>
      </c>
      <c r="F157" s="157">
        <f t="shared" ref="F157:G157" si="46">SUM(F154:F156)</f>
        <v>9940</v>
      </c>
      <c r="G157" s="157">
        <f t="shared" si="46"/>
        <v>0</v>
      </c>
      <c r="H157" s="56">
        <f>SUM(D157-'návrh rozpočtu'!D157)</f>
        <v>0</v>
      </c>
    </row>
    <row r="158" spans="3:10" x14ac:dyDescent="0.25">
      <c r="C158" s="173" t="s">
        <v>186</v>
      </c>
      <c r="D158" s="121">
        <f t="shared" si="40"/>
        <v>57070</v>
      </c>
      <c r="E158" s="122">
        <v>41170</v>
      </c>
      <c r="F158" s="123">
        <v>15900</v>
      </c>
      <c r="G158" s="123"/>
      <c r="H158" s="56">
        <f>SUM(D158-'návrh rozpočtu'!D158)</f>
        <v>9015</v>
      </c>
      <c r="I158">
        <v>41550</v>
      </c>
      <c r="J158" s="288">
        <f>SUM(D158-I158)</f>
        <v>15520</v>
      </c>
    </row>
    <row r="159" spans="3:10" x14ac:dyDescent="0.25">
      <c r="C159" s="187" t="s">
        <v>184</v>
      </c>
      <c r="D159" s="154">
        <f t="shared" si="40"/>
        <v>0</v>
      </c>
      <c r="E159" s="155"/>
      <c r="F159" s="156"/>
      <c r="G159" s="156"/>
      <c r="H159" s="56">
        <f>SUM(D159-'návrh rozpočtu'!D159)</f>
        <v>0</v>
      </c>
    </row>
    <row r="160" spans="3:10" ht="15.75" thickBot="1" x14ac:dyDescent="0.3">
      <c r="C160" s="179"/>
      <c r="D160" s="154">
        <f t="shared" si="40"/>
        <v>0</v>
      </c>
      <c r="E160" s="136"/>
      <c r="F160" s="137"/>
      <c r="G160" s="137"/>
      <c r="H160" s="56">
        <f>SUM(D160-'návrh rozpočtu'!D160)</f>
        <v>0</v>
      </c>
    </row>
    <row r="161" spans="3:10" ht="15.75" thickBot="1" x14ac:dyDescent="0.3">
      <c r="C161" s="181" t="s">
        <v>187</v>
      </c>
      <c r="D161" s="140">
        <f t="shared" si="40"/>
        <v>57070</v>
      </c>
      <c r="E161" s="141">
        <f>SUM(E158:E160)</f>
        <v>41170</v>
      </c>
      <c r="F161" s="157">
        <f t="shared" ref="F161:G161" si="47">SUM(F158:F160)</f>
        <v>15900</v>
      </c>
      <c r="G161" s="157">
        <f t="shared" si="47"/>
        <v>0</v>
      </c>
      <c r="H161" s="56">
        <f>SUM(D161-'návrh rozpočtu'!D161)</f>
        <v>9015</v>
      </c>
    </row>
    <row r="162" spans="3:10" x14ac:dyDescent="0.25">
      <c r="C162" s="173" t="s">
        <v>188</v>
      </c>
      <c r="D162" s="121">
        <f t="shared" si="40"/>
        <v>0</v>
      </c>
      <c r="E162" s="122"/>
      <c r="F162" s="123"/>
      <c r="G162" s="123"/>
      <c r="H162" s="56">
        <f>SUM(D162-'návrh rozpočtu'!D162)</f>
        <v>0</v>
      </c>
    </row>
    <row r="163" spans="3:10" x14ac:dyDescent="0.25">
      <c r="C163" s="187" t="s">
        <v>189</v>
      </c>
      <c r="D163" s="124">
        <f t="shared" si="40"/>
        <v>0</v>
      </c>
      <c r="E163" s="125"/>
      <c r="F163" s="126"/>
      <c r="G163" s="126"/>
      <c r="H163" s="56">
        <f>SUM(D163-'návrh rozpočtu'!D163)</f>
        <v>0</v>
      </c>
    </row>
    <row r="164" spans="3:10" x14ac:dyDescent="0.25">
      <c r="C164" s="179"/>
      <c r="D164" s="124">
        <f t="shared" si="40"/>
        <v>0</v>
      </c>
      <c r="E164" s="125"/>
      <c r="F164" s="126"/>
      <c r="G164" s="126"/>
      <c r="H164" s="56">
        <f>SUM(D164-'návrh rozpočtu'!D164)</f>
        <v>0</v>
      </c>
    </row>
    <row r="165" spans="3:10" ht="15.75" thickBot="1" x14ac:dyDescent="0.3">
      <c r="C165" s="176" t="s">
        <v>159</v>
      </c>
      <c r="D165" s="130">
        <f t="shared" si="40"/>
        <v>0</v>
      </c>
      <c r="E165" s="131"/>
      <c r="F165" s="132"/>
      <c r="G165" s="132"/>
      <c r="H165" s="56">
        <f>SUM(D165-'návrh rozpočtu'!D165)</f>
        <v>0</v>
      </c>
    </row>
    <row r="166" spans="3:10" ht="15.75" thickBot="1" x14ac:dyDescent="0.3">
      <c r="C166" s="181" t="s">
        <v>190</v>
      </c>
      <c r="D166" s="140">
        <f t="shared" si="40"/>
        <v>0</v>
      </c>
      <c r="E166" s="141">
        <f>SUM(E162:E165)</f>
        <v>0</v>
      </c>
      <c r="F166" s="157">
        <f>SUM(F162:F165)</f>
        <v>0</v>
      </c>
      <c r="G166" s="157">
        <f>SUM(G162:G165)</f>
        <v>0</v>
      </c>
      <c r="H166" s="56">
        <f>SUM(D166-'návrh rozpočtu'!D166)</f>
        <v>0</v>
      </c>
    </row>
    <row r="167" spans="3:10" x14ac:dyDescent="0.25">
      <c r="C167" s="174" t="s">
        <v>191</v>
      </c>
      <c r="D167" s="124">
        <f t="shared" si="40"/>
        <v>0</v>
      </c>
      <c r="E167" s="125"/>
      <c r="F167" s="126"/>
      <c r="G167" s="126"/>
      <c r="H167" s="56">
        <f>SUM(D167-'návrh rozpočtu'!D167)</f>
        <v>0</v>
      </c>
    </row>
    <row r="168" spans="3:10" x14ac:dyDescent="0.25">
      <c r="C168" s="187" t="s">
        <v>184</v>
      </c>
      <c r="D168" s="154">
        <f t="shared" si="40"/>
        <v>0</v>
      </c>
      <c r="E168" s="155"/>
      <c r="F168" s="156"/>
      <c r="G168" s="156"/>
      <c r="H168" s="56">
        <f>SUM(D168-'návrh rozpočtu'!D168)</f>
        <v>0</v>
      </c>
    </row>
    <row r="169" spans="3:10" ht="15.75" thickBot="1" x14ac:dyDescent="0.3">
      <c r="C169" s="179"/>
      <c r="D169" s="154">
        <f t="shared" si="40"/>
        <v>0</v>
      </c>
      <c r="E169" s="136"/>
      <c r="F169" s="137"/>
      <c r="G169" s="137"/>
      <c r="H169" s="56">
        <f>SUM(D169-'návrh rozpočtu'!D169)</f>
        <v>0</v>
      </c>
    </row>
    <row r="170" spans="3:10" ht="15.75" thickBot="1" x14ac:dyDescent="0.3">
      <c r="C170" s="181" t="s">
        <v>192</v>
      </c>
      <c r="D170" s="140">
        <f t="shared" si="40"/>
        <v>0</v>
      </c>
      <c r="E170" s="141">
        <f>SUM(E167:E169)</f>
        <v>0</v>
      </c>
      <c r="F170" s="157">
        <f t="shared" ref="F170" si="48">SUM(F167:F169)</f>
        <v>0</v>
      </c>
      <c r="G170" s="157">
        <f>SUM(G167:G169)</f>
        <v>0</v>
      </c>
      <c r="H170" s="56">
        <f>SUM(D170-'návrh rozpočtu'!D170)</f>
        <v>0</v>
      </c>
    </row>
    <row r="171" spans="3:10" ht="15.75" thickBot="1" x14ac:dyDescent="0.3">
      <c r="C171" s="188" t="s">
        <v>193</v>
      </c>
      <c r="D171" s="158">
        <f t="shared" si="40"/>
        <v>99415</v>
      </c>
      <c r="E171" s="159">
        <f>SUM(E168+E167+E162+E159+E158+E155+E154+E150+E149+E145+E127+E128)</f>
        <v>69575</v>
      </c>
      <c r="F171" s="159">
        <f t="shared" ref="F171:G171" si="49">SUM(F168+F167+F162+F159+F158+F155+F154+F150+F149+F145+F127+F128)</f>
        <v>29840</v>
      </c>
      <c r="G171" s="159">
        <f t="shared" si="49"/>
        <v>0</v>
      </c>
      <c r="H171" s="56">
        <f>SUM(D171-'návrh rozpočtu'!D171)</f>
        <v>9015</v>
      </c>
      <c r="I171">
        <v>79570</v>
      </c>
      <c r="J171" s="288">
        <f>SUM(D171-I171)</f>
        <v>19845</v>
      </c>
    </row>
    <row r="172" spans="3:10" x14ac:dyDescent="0.25">
      <c r="C172" s="176" t="s">
        <v>194</v>
      </c>
      <c r="D172" s="130">
        <f t="shared" si="40"/>
        <v>0</v>
      </c>
      <c r="E172" s="131"/>
      <c r="F172" s="132"/>
      <c r="G172" s="132"/>
      <c r="H172" s="56">
        <f>SUM(D172-'návrh rozpočtu'!D172)</f>
        <v>0</v>
      </c>
    </row>
    <row r="173" spans="3:10" ht="15.75" thickBot="1" x14ac:dyDescent="0.3">
      <c r="C173" s="178" t="s">
        <v>195</v>
      </c>
      <c r="D173" s="160">
        <f t="shared" si="40"/>
        <v>0</v>
      </c>
      <c r="E173" s="133"/>
      <c r="F173" s="134"/>
      <c r="G173" s="134"/>
      <c r="H173" s="56">
        <f>SUM(D173-'návrh rozpočtu'!D173)</f>
        <v>0</v>
      </c>
    </row>
    <row r="174" spans="3:10" ht="15.75" thickBot="1" x14ac:dyDescent="0.3">
      <c r="C174" s="181" t="s">
        <v>196</v>
      </c>
      <c r="D174" s="140">
        <f t="shared" si="40"/>
        <v>0</v>
      </c>
      <c r="E174" s="141">
        <f>SUM(E172:E173)</f>
        <v>0</v>
      </c>
      <c r="F174" s="157">
        <f>SUM(F172:F173)</f>
        <v>0</v>
      </c>
      <c r="G174" s="157">
        <f>SUM(G172:G173)</f>
        <v>0</v>
      </c>
      <c r="H174" s="56">
        <f>SUM(D174-'návrh rozpočtu'!D174)</f>
        <v>0</v>
      </c>
    </row>
    <row r="175" spans="3:10" ht="15.75" thickBot="1" x14ac:dyDescent="0.3">
      <c r="C175" s="161" t="s">
        <v>197</v>
      </c>
      <c r="D175" s="170">
        <f t="shared" si="40"/>
        <v>484190</v>
      </c>
      <c r="E175" s="162">
        <f>SUM(E174+E171+E165+E151+E126+E116+E163)</f>
        <v>387250</v>
      </c>
      <c r="F175" s="189">
        <f t="shared" ref="F175:G175" si="50">SUM(F174+F171+F165+F151+F126+F116+F163)</f>
        <v>96940</v>
      </c>
      <c r="G175" s="162">
        <f t="shared" si="50"/>
        <v>0</v>
      </c>
      <c r="H175" s="56">
        <f>SUM(D175-'návrh rozpočtu'!D175)</f>
        <v>9015</v>
      </c>
    </row>
    <row r="176" spans="3:10" x14ac:dyDescent="0.25">
      <c r="C176" s="163" t="s">
        <v>198</v>
      </c>
      <c r="D176" s="164">
        <f t="shared" si="40"/>
        <v>22500</v>
      </c>
      <c r="E176" s="165"/>
      <c r="F176" s="166">
        <v>22500</v>
      </c>
      <c r="G176" s="166"/>
      <c r="H176" s="56">
        <f>SUM(D176-'návrh rozpočtu'!D176)</f>
        <v>0</v>
      </c>
    </row>
    <row r="177" spans="1:8" ht="15.75" thickBot="1" x14ac:dyDescent="0.3">
      <c r="C177" s="174"/>
      <c r="D177" s="171">
        <f t="shared" si="40"/>
        <v>0</v>
      </c>
      <c r="E177" s="167"/>
      <c r="F177" s="168"/>
      <c r="G177" s="168"/>
      <c r="H177" s="56">
        <f>SUM(D177-'návrh rozpočtu'!D177)</f>
        <v>0</v>
      </c>
    </row>
    <row r="178" spans="1:8" ht="15.75" thickBot="1" x14ac:dyDescent="0.3">
      <c r="C178" s="161" t="s">
        <v>199</v>
      </c>
      <c r="D178" s="169">
        <f t="shared" ref="D178" si="51">SUM(E178:G178)</f>
        <v>506690</v>
      </c>
      <c r="E178" s="162">
        <f>SUM(E175:E177)</f>
        <v>387250</v>
      </c>
      <c r="F178" s="189">
        <f>SUM(F175:F177)</f>
        <v>119440</v>
      </c>
      <c r="G178" s="162">
        <f>SUM(G175:G177)</f>
        <v>0</v>
      </c>
      <c r="H178" s="56">
        <f>SUM(D178-'návrh rozpočtu'!D178)</f>
        <v>9015</v>
      </c>
    </row>
    <row r="179" spans="1:8" ht="15.75" thickBot="1" x14ac:dyDescent="0.3">
      <c r="E179" s="191"/>
      <c r="F179" s="191"/>
      <c r="G179" s="191"/>
    </row>
    <row r="180" spans="1:8" ht="15.75" thickBot="1" x14ac:dyDescent="0.3">
      <c r="A180" s="74" t="s">
        <v>143</v>
      </c>
      <c r="B180" s="653" t="s">
        <v>200</v>
      </c>
      <c r="C180" s="654"/>
      <c r="D180" s="88"/>
      <c r="E180" s="192"/>
      <c r="F180" s="192"/>
      <c r="G180" s="192"/>
    </row>
    <row r="181" spans="1:8" ht="15.75" thickBot="1" x14ac:dyDescent="0.3">
      <c r="B181" s="655"/>
      <c r="C181" s="656"/>
      <c r="D181" s="89" t="s">
        <v>2</v>
      </c>
      <c r="E181" s="53"/>
      <c r="F181" s="53"/>
      <c r="G181" s="53"/>
    </row>
    <row r="182" spans="1:8" x14ac:dyDescent="0.25">
      <c r="A182" t="s">
        <v>104</v>
      </c>
      <c r="B182" s="90">
        <v>212003</v>
      </c>
      <c r="C182" s="91" t="s">
        <v>105</v>
      </c>
      <c r="D182" s="63">
        <v>3000</v>
      </c>
      <c r="E182" s="190"/>
      <c r="F182" s="190" t="s">
        <v>249</v>
      </c>
      <c r="G182" s="190">
        <v>3000</v>
      </c>
    </row>
    <row r="183" spans="1:8" x14ac:dyDescent="0.25">
      <c r="B183" s="92">
        <v>212004</v>
      </c>
      <c r="C183" s="93" t="s">
        <v>106</v>
      </c>
      <c r="D183" s="64"/>
      <c r="E183" s="190"/>
      <c r="F183" s="190"/>
      <c r="G183" s="190"/>
    </row>
    <row r="184" spans="1:8" ht="15.75" thickBot="1" x14ac:dyDescent="0.3">
      <c r="B184" s="94"/>
      <c r="C184" s="95"/>
      <c r="D184" s="65"/>
      <c r="E184" s="190"/>
      <c r="F184" s="190"/>
      <c r="G184" s="190"/>
    </row>
    <row r="185" spans="1:8" ht="15.75" thickBot="1" x14ac:dyDescent="0.3">
      <c r="B185" s="96">
        <v>210</v>
      </c>
      <c r="C185" s="97" t="s">
        <v>107</v>
      </c>
      <c r="D185" s="16">
        <f>SUM(D182:D184)</f>
        <v>3000</v>
      </c>
      <c r="E185" s="55"/>
      <c r="F185" s="55"/>
      <c r="G185" s="55"/>
    </row>
    <row r="186" spans="1:8" x14ac:dyDescent="0.25">
      <c r="A186" t="s">
        <v>108</v>
      </c>
      <c r="B186" s="94">
        <v>223001</v>
      </c>
      <c r="C186" s="68" t="s">
        <v>109</v>
      </c>
      <c r="D186" s="40">
        <v>6000</v>
      </c>
      <c r="E186" s="190"/>
      <c r="F186" s="190" t="s">
        <v>250</v>
      </c>
      <c r="G186" s="190">
        <v>4000</v>
      </c>
    </row>
    <row r="187" spans="1:8" ht="15.75" customHeight="1" x14ac:dyDescent="0.25">
      <c r="A187" t="s">
        <v>104</v>
      </c>
      <c r="B187" s="94">
        <v>223002</v>
      </c>
      <c r="C187" s="98" t="s">
        <v>110</v>
      </c>
      <c r="D187" s="28"/>
      <c r="E187" s="190"/>
      <c r="F187" s="190" t="s">
        <v>251</v>
      </c>
      <c r="G187" s="190">
        <v>2000</v>
      </c>
    </row>
    <row r="188" spans="1:8" x14ac:dyDescent="0.25">
      <c r="B188" s="94">
        <v>223002</v>
      </c>
      <c r="C188" s="98" t="s">
        <v>111</v>
      </c>
      <c r="D188" s="28">
        <v>2000</v>
      </c>
      <c r="E188" s="190"/>
      <c r="F188" s="190" t="s">
        <v>249</v>
      </c>
      <c r="G188" s="190">
        <v>1000</v>
      </c>
    </row>
    <row r="189" spans="1:8" x14ac:dyDescent="0.25">
      <c r="B189" s="94">
        <v>223002</v>
      </c>
      <c r="C189" s="98" t="s">
        <v>112</v>
      </c>
      <c r="D189" s="28"/>
      <c r="E189" s="190"/>
      <c r="F189" s="190" t="s">
        <v>250</v>
      </c>
      <c r="G189" s="190">
        <v>1000</v>
      </c>
    </row>
    <row r="190" spans="1:8" x14ac:dyDescent="0.25">
      <c r="B190" s="99">
        <v>223002</v>
      </c>
      <c r="C190" s="98" t="s">
        <v>151</v>
      </c>
      <c r="D190" s="10">
        <f>SUM(D187:D189)</f>
        <v>2000</v>
      </c>
      <c r="E190" s="190"/>
      <c r="F190" s="190"/>
      <c r="G190" s="190"/>
    </row>
    <row r="191" spans="1:8" ht="15.75" thickBot="1" x14ac:dyDescent="0.3">
      <c r="B191" s="100"/>
      <c r="C191" s="101"/>
      <c r="D191" s="66"/>
      <c r="E191" s="190"/>
      <c r="F191" s="190"/>
      <c r="G191" s="190"/>
    </row>
    <row r="192" spans="1:8" ht="15.75" thickBot="1" x14ac:dyDescent="0.3">
      <c r="B192" s="96">
        <v>220</v>
      </c>
      <c r="C192" s="102" t="s">
        <v>113</v>
      </c>
      <c r="D192" s="16">
        <f>SUM(D191+D190+D186)</f>
        <v>8000</v>
      </c>
      <c r="E192" s="55"/>
      <c r="F192" s="55"/>
      <c r="G192" s="55"/>
    </row>
    <row r="193" spans="1:7" x14ac:dyDescent="0.25">
      <c r="A193" t="s">
        <v>114</v>
      </c>
      <c r="B193" s="94">
        <v>292006</v>
      </c>
      <c r="C193" s="68" t="s">
        <v>115</v>
      </c>
      <c r="D193" s="28"/>
      <c r="E193" s="190"/>
      <c r="F193" s="190"/>
      <c r="G193" s="190"/>
    </row>
    <row r="194" spans="1:7" x14ac:dyDescent="0.25">
      <c r="A194" t="s">
        <v>116</v>
      </c>
      <c r="B194" s="92">
        <v>292012</v>
      </c>
      <c r="C194" s="98" t="s">
        <v>117</v>
      </c>
      <c r="D194" s="10"/>
      <c r="E194" s="190"/>
      <c r="F194" s="190"/>
      <c r="G194" s="190"/>
    </row>
    <row r="195" spans="1:7" x14ac:dyDescent="0.25">
      <c r="A195" t="s">
        <v>116</v>
      </c>
      <c r="B195" s="92">
        <v>292017</v>
      </c>
      <c r="C195" s="98" t="s">
        <v>118</v>
      </c>
      <c r="D195" s="10"/>
      <c r="E195" s="190"/>
      <c r="F195" s="190"/>
      <c r="G195" s="190"/>
    </row>
    <row r="196" spans="1:7" ht="15.75" thickBot="1" x14ac:dyDescent="0.3">
      <c r="A196" t="s">
        <v>116</v>
      </c>
      <c r="B196" s="92">
        <v>292027</v>
      </c>
      <c r="C196" s="98" t="s">
        <v>119</v>
      </c>
      <c r="D196" s="66"/>
      <c r="E196" s="190"/>
      <c r="F196" s="190"/>
      <c r="G196" s="190"/>
    </row>
    <row r="197" spans="1:7" ht="15.75" thickBot="1" x14ac:dyDescent="0.3">
      <c r="B197" s="96">
        <v>292</v>
      </c>
      <c r="C197" s="102" t="s">
        <v>120</v>
      </c>
      <c r="D197" s="16">
        <f>SUM(D193:D196)</f>
        <v>0</v>
      </c>
      <c r="E197" s="55"/>
      <c r="F197" s="55"/>
      <c r="G197" s="55"/>
    </row>
    <row r="198" spans="1:7" ht="15.75" thickBot="1" x14ac:dyDescent="0.3">
      <c r="B198" s="103">
        <v>200</v>
      </c>
      <c r="C198" s="104" t="s">
        <v>93</v>
      </c>
      <c r="D198" s="46">
        <f>SUM(D185+D192+D197)</f>
        <v>11000</v>
      </c>
      <c r="E198" s="55"/>
      <c r="F198" s="55"/>
      <c r="G198" s="55">
        <f>SUM(G182:G196)</f>
        <v>11000</v>
      </c>
    </row>
    <row r="199" spans="1:7" x14ac:dyDescent="0.25">
      <c r="A199" s="67" t="s">
        <v>121</v>
      </c>
      <c r="B199" s="92">
        <v>311</v>
      </c>
      <c r="C199" s="105" t="s">
        <v>122</v>
      </c>
      <c r="D199" s="10"/>
      <c r="E199" s="190"/>
      <c r="F199" s="190"/>
      <c r="G199" s="190"/>
    </row>
    <row r="200" spans="1:7" x14ac:dyDescent="0.25">
      <c r="A200" t="s">
        <v>123</v>
      </c>
      <c r="B200" s="92">
        <v>312001</v>
      </c>
      <c r="C200" s="105" t="s">
        <v>124</v>
      </c>
      <c r="D200" s="10"/>
      <c r="E200" s="190"/>
      <c r="F200" s="190"/>
      <c r="G200" s="190"/>
    </row>
    <row r="201" spans="1:7" x14ac:dyDescent="0.25">
      <c r="A201" t="s">
        <v>125</v>
      </c>
      <c r="B201" s="92">
        <v>312007</v>
      </c>
      <c r="C201" s="105" t="s">
        <v>126</v>
      </c>
      <c r="D201" s="10"/>
      <c r="E201" s="190"/>
      <c r="F201" s="190"/>
      <c r="G201" s="190"/>
    </row>
    <row r="202" spans="1:7" x14ac:dyDescent="0.25">
      <c r="A202" t="s">
        <v>125</v>
      </c>
      <c r="B202" s="92">
        <v>312008</v>
      </c>
      <c r="C202" s="105" t="s">
        <v>127</v>
      </c>
      <c r="D202" s="10"/>
      <c r="E202" s="190"/>
      <c r="F202" s="190"/>
      <c r="G202" s="190"/>
    </row>
    <row r="203" spans="1:7" x14ac:dyDescent="0.25">
      <c r="A203" t="s">
        <v>125</v>
      </c>
      <c r="B203" s="92">
        <v>312011</v>
      </c>
      <c r="C203" s="105" t="s">
        <v>128</v>
      </c>
      <c r="D203" s="10"/>
      <c r="E203" s="190"/>
      <c r="F203" s="190"/>
      <c r="G203" s="190"/>
    </row>
    <row r="204" spans="1:7" x14ac:dyDescent="0.25">
      <c r="B204" s="92">
        <v>312007</v>
      </c>
      <c r="C204" s="105" t="s">
        <v>129</v>
      </c>
      <c r="D204" s="10"/>
      <c r="E204" s="190"/>
      <c r="F204" s="190"/>
      <c r="G204" s="190"/>
    </row>
    <row r="205" spans="1:7" ht="15.75" thickBot="1" x14ac:dyDescent="0.3">
      <c r="B205" s="106"/>
      <c r="C205" s="107"/>
      <c r="D205" s="66"/>
      <c r="E205" s="190"/>
      <c r="F205" s="190"/>
      <c r="G205" s="190"/>
    </row>
    <row r="206" spans="1:7" ht="15.75" thickBot="1" x14ac:dyDescent="0.3">
      <c r="B206" s="96">
        <v>310</v>
      </c>
      <c r="C206" s="102" t="s">
        <v>130</v>
      </c>
      <c r="D206" s="16">
        <f>SUM(D199:D205)</f>
        <v>0</v>
      </c>
      <c r="E206" s="55"/>
      <c r="F206" s="55"/>
      <c r="G206" s="55"/>
    </row>
    <row r="207" spans="1:7" x14ac:dyDescent="0.25">
      <c r="B207" s="108">
        <v>321</v>
      </c>
      <c r="C207" s="109" t="s">
        <v>131</v>
      </c>
      <c r="D207" s="40"/>
      <c r="E207" s="190"/>
      <c r="F207" s="190"/>
      <c r="G207" s="190"/>
    </row>
    <row r="208" spans="1:7" x14ac:dyDescent="0.25">
      <c r="B208" s="110">
        <v>322001</v>
      </c>
      <c r="C208" s="111" t="s">
        <v>132</v>
      </c>
      <c r="D208" s="43"/>
      <c r="E208" s="190"/>
      <c r="F208" s="190"/>
      <c r="G208" s="190"/>
    </row>
    <row r="209" spans="1:7" x14ac:dyDescent="0.25">
      <c r="B209" s="110">
        <v>322005</v>
      </c>
      <c r="C209" s="105" t="s">
        <v>133</v>
      </c>
      <c r="D209" s="43"/>
      <c r="E209" s="190"/>
      <c r="F209" s="190"/>
      <c r="G209" s="190"/>
    </row>
    <row r="210" spans="1:7" x14ac:dyDescent="0.25">
      <c r="B210" s="110">
        <v>322006</v>
      </c>
      <c r="C210" s="105" t="s">
        <v>134</v>
      </c>
      <c r="D210" s="43"/>
      <c r="E210" s="190"/>
      <c r="F210" s="190"/>
      <c r="G210" s="190"/>
    </row>
    <row r="211" spans="1:7" x14ac:dyDescent="0.25">
      <c r="B211" s="110">
        <v>322008</v>
      </c>
      <c r="C211" s="105" t="s">
        <v>135</v>
      </c>
      <c r="D211" s="43"/>
      <c r="E211" s="190"/>
      <c r="F211" s="190"/>
      <c r="G211" s="190"/>
    </row>
    <row r="212" spans="1:7" ht="15.75" thickBot="1" x14ac:dyDescent="0.3">
      <c r="B212" s="112"/>
      <c r="C212" s="107"/>
      <c r="D212" s="69"/>
      <c r="E212" s="190"/>
      <c r="F212" s="190"/>
      <c r="G212" s="190"/>
    </row>
    <row r="213" spans="1:7" ht="15.75" thickBot="1" x14ac:dyDescent="0.3">
      <c r="B213" s="96">
        <v>320</v>
      </c>
      <c r="C213" s="102" t="s">
        <v>136</v>
      </c>
      <c r="D213" s="16">
        <f>SUM(D207:D212)</f>
        <v>0</v>
      </c>
      <c r="E213" s="55"/>
      <c r="F213" s="55"/>
      <c r="G213" s="55"/>
    </row>
    <row r="214" spans="1:7" ht="15.75" thickBot="1" x14ac:dyDescent="0.3">
      <c r="B214" s="103">
        <v>300</v>
      </c>
      <c r="C214" s="104" t="s">
        <v>93</v>
      </c>
      <c r="D214" s="46">
        <f>SUM(D206+D213)</f>
        <v>0</v>
      </c>
      <c r="E214" s="55"/>
      <c r="F214" s="55"/>
      <c r="G214" s="55"/>
    </row>
    <row r="215" spans="1:7" ht="15.75" thickBot="1" x14ac:dyDescent="0.3">
      <c r="B215" s="113" t="s">
        <v>137</v>
      </c>
      <c r="C215" s="114" t="s">
        <v>138</v>
      </c>
      <c r="D215" s="52">
        <f>SUM(D198+D214)</f>
        <v>11000</v>
      </c>
      <c r="E215" s="55"/>
      <c r="F215" s="55"/>
      <c r="G215" s="55"/>
    </row>
    <row r="216" spans="1:7" x14ac:dyDescent="0.25">
      <c r="A216" t="s">
        <v>108</v>
      </c>
      <c r="B216" s="108">
        <v>200</v>
      </c>
      <c r="C216" s="109" t="s">
        <v>139</v>
      </c>
      <c r="D216" s="40">
        <v>22500</v>
      </c>
      <c r="E216" s="190"/>
      <c r="F216" s="190"/>
      <c r="G216" s="190"/>
    </row>
    <row r="217" spans="1:7" ht="15.75" thickBot="1" x14ac:dyDescent="0.3">
      <c r="A217" t="s">
        <v>108</v>
      </c>
      <c r="B217" s="115">
        <v>400</v>
      </c>
      <c r="C217" s="116" t="s">
        <v>140</v>
      </c>
      <c r="D217" s="43"/>
      <c r="E217" s="190"/>
      <c r="F217" s="190"/>
      <c r="G217" s="190"/>
    </row>
    <row r="218" spans="1:7" ht="15.75" thickBot="1" x14ac:dyDescent="0.3">
      <c r="B218" s="50" t="s">
        <v>141</v>
      </c>
      <c r="C218" s="117" t="s">
        <v>142</v>
      </c>
      <c r="D218" s="52">
        <f>SUM(D215:D217)</f>
        <v>33500</v>
      </c>
      <c r="E218" s="55"/>
      <c r="F218" s="55"/>
      <c r="G218" s="55"/>
    </row>
    <row r="219" spans="1:7" x14ac:dyDescent="0.25">
      <c r="E219" s="191"/>
      <c r="F219" s="191"/>
      <c r="G219" s="191"/>
    </row>
    <row r="220" spans="1:7" x14ac:dyDescent="0.25">
      <c r="E220" s="191"/>
      <c r="F220" s="190"/>
      <c r="G220" s="190"/>
    </row>
    <row r="221" spans="1:7" ht="15.75" thickBot="1" x14ac:dyDescent="0.3">
      <c r="E221" s="191"/>
      <c r="F221" s="190"/>
      <c r="G221" s="190"/>
    </row>
    <row r="222" spans="1:7" ht="15.75" thickBot="1" x14ac:dyDescent="0.3">
      <c r="B222" s="77"/>
      <c r="C222" s="78" t="s">
        <v>144</v>
      </c>
      <c r="D222" s="3"/>
      <c r="E222" s="193"/>
      <c r="F222" s="55"/>
      <c r="G222" s="55"/>
    </row>
    <row r="223" spans="1:7" ht="15.75" thickBot="1" x14ac:dyDescent="0.3">
      <c r="B223" s="79" t="s">
        <v>145</v>
      </c>
      <c r="C223" s="61"/>
      <c r="D223" s="34" t="s">
        <v>2</v>
      </c>
      <c r="E223" s="194"/>
      <c r="F223" s="191"/>
      <c r="G223" s="191"/>
    </row>
    <row r="224" spans="1:7" x14ac:dyDescent="0.25">
      <c r="B224" s="80"/>
      <c r="C224" s="81"/>
      <c r="D224" s="7"/>
      <c r="E224" s="190"/>
      <c r="F224" s="193"/>
      <c r="G224" s="193"/>
    </row>
    <row r="225" spans="2:7" x14ac:dyDescent="0.25">
      <c r="B225" s="82"/>
      <c r="C225" s="83"/>
      <c r="D225" s="10"/>
      <c r="E225" s="190"/>
      <c r="F225" s="194"/>
      <c r="G225" s="194"/>
    </row>
    <row r="226" spans="2:7" x14ac:dyDescent="0.25">
      <c r="B226" s="82">
        <v>223003</v>
      </c>
      <c r="C226" s="83" t="s">
        <v>150</v>
      </c>
      <c r="D226" s="10">
        <v>22500</v>
      </c>
      <c r="E226" s="190"/>
      <c r="F226" s="190"/>
      <c r="G226" s="190"/>
    </row>
    <row r="227" spans="2:7" x14ac:dyDescent="0.25">
      <c r="B227" s="82"/>
      <c r="C227" s="83"/>
      <c r="D227" s="10"/>
      <c r="E227" s="190"/>
      <c r="F227" s="190"/>
      <c r="G227" s="190"/>
    </row>
    <row r="228" spans="2:7" x14ac:dyDescent="0.25">
      <c r="B228" s="82">
        <v>453</v>
      </c>
      <c r="C228" s="83" t="s">
        <v>146</v>
      </c>
      <c r="D228" s="10"/>
      <c r="E228" s="190"/>
      <c r="F228" s="190"/>
      <c r="G228" s="190"/>
    </row>
    <row r="229" spans="2:7" ht="15.75" thickBot="1" x14ac:dyDescent="0.3">
      <c r="B229" s="84"/>
      <c r="C229" s="85"/>
      <c r="D229" s="13"/>
      <c r="E229" s="190"/>
      <c r="F229" s="190"/>
      <c r="G229" s="190"/>
    </row>
    <row r="230" spans="2:7" ht="15.75" thickBot="1" x14ac:dyDescent="0.3">
      <c r="B230" s="86"/>
      <c r="C230" s="75"/>
      <c r="D230" s="16">
        <f>SUM(D224:D229)</f>
        <v>22500</v>
      </c>
      <c r="E230" s="55"/>
      <c r="F230" s="190"/>
      <c r="G230" s="190"/>
    </row>
    <row r="231" spans="2:7" ht="15.75" thickBot="1" x14ac:dyDescent="0.3">
      <c r="E231" s="191"/>
      <c r="F231" s="190"/>
      <c r="G231" s="190"/>
    </row>
    <row r="232" spans="2:7" ht="15.75" thickBot="1" x14ac:dyDescent="0.3">
      <c r="B232" s="77"/>
      <c r="C232" s="78" t="s">
        <v>144</v>
      </c>
      <c r="D232" s="3"/>
      <c r="E232" s="193"/>
      <c r="F232" s="55"/>
      <c r="G232" s="55"/>
    </row>
    <row r="233" spans="2:7" ht="15.75" thickBot="1" x14ac:dyDescent="0.3">
      <c r="B233" s="79" t="s">
        <v>147</v>
      </c>
      <c r="C233" s="61"/>
      <c r="D233" s="4" t="s">
        <v>2</v>
      </c>
      <c r="E233" s="194"/>
    </row>
    <row r="234" spans="2:7" x14ac:dyDescent="0.25">
      <c r="B234" s="80"/>
      <c r="C234" s="81"/>
      <c r="D234" s="63"/>
      <c r="E234" s="190"/>
    </row>
    <row r="235" spans="2:7" x14ac:dyDescent="0.25">
      <c r="B235" s="82">
        <v>633011</v>
      </c>
      <c r="C235" s="83" t="s">
        <v>148</v>
      </c>
      <c r="D235" s="64">
        <v>22400</v>
      </c>
      <c r="E235" s="190"/>
    </row>
    <row r="236" spans="2:7" x14ac:dyDescent="0.25">
      <c r="B236" s="82"/>
      <c r="C236" s="83"/>
      <c r="D236" s="64"/>
      <c r="E236" s="190"/>
    </row>
    <row r="237" spans="2:7" x14ac:dyDescent="0.25">
      <c r="B237" s="82">
        <v>637012</v>
      </c>
      <c r="C237" s="83" t="s">
        <v>149</v>
      </c>
      <c r="D237" s="64">
        <v>100</v>
      </c>
      <c r="E237" s="190"/>
    </row>
    <row r="238" spans="2:7" x14ac:dyDescent="0.25">
      <c r="B238" s="82"/>
      <c r="C238" s="83"/>
      <c r="D238" s="64"/>
      <c r="E238" s="190"/>
    </row>
    <row r="239" spans="2:7" ht="15.75" thickBot="1" x14ac:dyDescent="0.3">
      <c r="B239" s="84"/>
      <c r="C239" s="85"/>
      <c r="D239" s="76"/>
      <c r="E239" s="190"/>
    </row>
    <row r="240" spans="2:7" ht="15.75" thickBot="1" x14ac:dyDescent="0.3">
      <c r="B240" s="87"/>
      <c r="C240" s="75"/>
      <c r="D240" s="16">
        <f>SUM(D234:D239)</f>
        <v>22500</v>
      </c>
      <c r="E240" s="55"/>
    </row>
  </sheetData>
  <mergeCells count="2">
    <mergeCell ref="B180:C180"/>
    <mergeCell ref="B181:C18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40"/>
  <sheetViews>
    <sheetView topLeftCell="A92" workbookViewId="0">
      <selection activeCell="D3" sqref="D3:E3"/>
    </sheetView>
  </sheetViews>
  <sheetFormatPr defaultRowHeight="15" x14ac:dyDescent="0.25"/>
  <cols>
    <col min="1" max="1" width="8.7109375" customWidth="1"/>
    <col min="2" max="2" width="12.7109375" customWidth="1"/>
    <col min="3" max="3" width="45.7109375" customWidth="1"/>
    <col min="4" max="13" width="12.7109375" customWidth="1"/>
    <col min="14" max="14" width="10" bestFit="1" customWidth="1"/>
  </cols>
  <sheetData>
    <row r="1" spans="1:21" x14ac:dyDescent="0.25">
      <c r="A1" s="2" t="s">
        <v>207</v>
      </c>
    </row>
    <row r="2" spans="1:21" x14ac:dyDescent="0.25">
      <c r="A2" s="2" t="s">
        <v>0</v>
      </c>
    </row>
    <row r="3" spans="1:21" ht="15.75" thickBot="1" x14ac:dyDescent="0.3">
      <c r="D3" s="197">
        <v>0.4</v>
      </c>
      <c r="E3" s="197">
        <v>0.6</v>
      </c>
    </row>
    <row r="4" spans="1:21" ht="15.75" customHeight="1" thickBot="1" x14ac:dyDescent="0.3">
      <c r="B4" s="70"/>
      <c r="C4" s="57" t="s">
        <v>1</v>
      </c>
      <c r="D4" s="195" t="s">
        <v>204</v>
      </c>
      <c r="E4" s="195" t="s">
        <v>205</v>
      </c>
      <c r="F4" s="196" t="s">
        <v>206</v>
      </c>
      <c r="G4" s="195" t="s">
        <v>203</v>
      </c>
      <c r="H4" s="195" t="s">
        <v>201</v>
      </c>
      <c r="I4" s="195" t="s">
        <v>252</v>
      </c>
      <c r="J4" s="195" t="s">
        <v>253</v>
      </c>
      <c r="K4" s="195" t="s">
        <v>254</v>
      </c>
    </row>
    <row r="5" spans="1:21" ht="15.75" thickBot="1" x14ac:dyDescent="0.3">
      <c r="B5" s="71"/>
      <c r="C5" s="72"/>
      <c r="D5" s="62" t="s">
        <v>255</v>
      </c>
      <c r="E5" s="62" t="s">
        <v>255</v>
      </c>
      <c r="F5" s="4" t="s">
        <v>103</v>
      </c>
      <c r="G5" s="62" t="s">
        <v>255</v>
      </c>
      <c r="H5" s="62" t="s">
        <v>255</v>
      </c>
      <c r="I5" s="62" t="s">
        <v>255</v>
      </c>
      <c r="J5" s="62" t="s">
        <v>255</v>
      </c>
      <c r="K5" s="62" t="s">
        <v>255</v>
      </c>
    </row>
    <row r="6" spans="1:21" x14ac:dyDescent="0.25">
      <c r="B6" s="5">
        <v>611</v>
      </c>
      <c r="C6" s="6" t="s">
        <v>3</v>
      </c>
      <c r="D6" s="7">
        <v>68297</v>
      </c>
      <c r="E6" s="7">
        <v>122832</v>
      </c>
      <c r="F6" s="7">
        <f>SUM(D6:E6)</f>
        <v>191129</v>
      </c>
      <c r="G6" s="7">
        <v>18724</v>
      </c>
      <c r="H6" s="7">
        <v>19259</v>
      </c>
      <c r="I6" s="7"/>
      <c r="J6" s="7"/>
      <c r="K6" s="7"/>
    </row>
    <row r="7" spans="1:21" x14ac:dyDescent="0.25">
      <c r="B7" s="8">
        <v>612001</v>
      </c>
      <c r="C7" s="9" t="s">
        <v>4</v>
      </c>
      <c r="D7" s="10">
        <v>1970</v>
      </c>
      <c r="E7" s="10">
        <v>2568</v>
      </c>
      <c r="F7" s="10">
        <f t="shared" ref="F7:F21" si="0">SUM(D7:E7)</f>
        <v>4538</v>
      </c>
      <c r="G7" s="10">
        <v>348</v>
      </c>
      <c r="H7" s="10">
        <v>2838</v>
      </c>
      <c r="I7" s="10"/>
      <c r="J7" s="10"/>
      <c r="K7" s="10"/>
    </row>
    <row r="8" spans="1:21" x14ac:dyDescent="0.25">
      <c r="B8" s="8">
        <v>612002</v>
      </c>
      <c r="C8" s="9" t="s">
        <v>5</v>
      </c>
      <c r="D8" s="10">
        <v>7424</v>
      </c>
      <c r="E8" s="10">
        <v>21887</v>
      </c>
      <c r="F8" s="10">
        <f t="shared" si="0"/>
        <v>29311</v>
      </c>
      <c r="G8" s="10">
        <v>625</v>
      </c>
      <c r="H8" s="10">
        <v>680</v>
      </c>
      <c r="I8" s="10"/>
      <c r="J8" s="10"/>
      <c r="K8" s="10"/>
    </row>
    <row r="9" spans="1:21" x14ac:dyDescent="0.25">
      <c r="B9" s="8">
        <v>614</v>
      </c>
      <c r="C9" s="9" t="s">
        <v>6</v>
      </c>
      <c r="D9" s="10">
        <v>3725</v>
      </c>
      <c r="E9" s="10">
        <v>6700</v>
      </c>
      <c r="F9" s="10">
        <f t="shared" si="0"/>
        <v>10425</v>
      </c>
      <c r="G9" s="10">
        <v>1353</v>
      </c>
      <c r="H9" s="10">
        <v>1050</v>
      </c>
      <c r="I9" s="10"/>
      <c r="J9" s="10"/>
      <c r="K9" s="10"/>
    </row>
    <row r="10" spans="1:21" x14ac:dyDescent="0.25">
      <c r="B10" s="8"/>
      <c r="C10" s="9" t="s">
        <v>7</v>
      </c>
      <c r="D10" s="10"/>
      <c r="E10" s="10"/>
      <c r="F10" s="10">
        <f t="shared" si="0"/>
        <v>0</v>
      </c>
      <c r="G10" s="10"/>
      <c r="H10" s="10"/>
      <c r="I10" s="10"/>
      <c r="J10" s="10"/>
      <c r="K10" s="10"/>
    </row>
    <row r="11" spans="1:21" ht="15.75" thickBot="1" x14ac:dyDescent="0.3">
      <c r="B11" s="11">
        <v>616</v>
      </c>
      <c r="C11" s="12" t="s">
        <v>8</v>
      </c>
      <c r="D11" s="13"/>
      <c r="E11" s="13"/>
      <c r="F11" s="13">
        <f t="shared" si="0"/>
        <v>0</v>
      </c>
      <c r="G11" s="13"/>
      <c r="H11" s="13"/>
      <c r="I11" s="13"/>
      <c r="J11" s="13"/>
      <c r="K11" s="13"/>
    </row>
    <row r="12" spans="1:21" ht="15.75" thickBot="1" x14ac:dyDescent="0.3">
      <c r="B12" s="14">
        <v>610</v>
      </c>
      <c r="C12" s="15" t="s">
        <v>9</v>
      </c>
      <c r="D12" s="16">
        <f>SUM(D6:D11)</f>
        <v>81416</v>
      </c>
      <c r="E12" s="16">
        <f>SUM(E6:E11)</f>
        <v>153987</v>
      </c>
      <c r="F12" s="16">
        <f t="shared" ref="F12" si="1">SUM(F6:F11)</f>
        <v>235403</v>
      </c>
      <c r="G12" s="16">
        <f>SUM(G6:G11)</f>
        <v>21050</v>
      </c>
      <c r="H12" s="16">
        <f>SUM(H6:H11)</f>
        <v>23827</v>
      </c>
      <c r="I12" s="16">
        <f>SUM(I6:I11)</f>
        <v>0</v>
      </c>
      <c r="J12" s="16">
        <f>SUM(J6:J11)</f>
        <v>0</v>
      </c>
      <c r="K12" s="16">
        <f>SUM(K6:K11)</f>
        <v>0</v>
      </c>
    </row>
    <row r="13" spans="1:21" x14ac:dyDescent="0.25">
      <c r="B13" s="5">
        <v>621</v>
      </c>
      <c r="C13" s="6" t="s">
        <v>10</v>
      </c>
      <c r="D13" s="10">
        <v>4071</v>
      </c>
      <c r="E13" s="10">
        <v>7699</v>
      </c>
      <c r="F13" s="10">
        <f t="shared" si="0"/>
        <v>11770</v>
      </c>
      <c r="G13" s="10">
        <v>1052</v>
      </c>
      <c r="H13" s="10">
        <v>1191</v>
      </c>
      <c r="I13" s="10"/>
      <c r="J13" s="10"/>
      <c r="K13" s="10"/>
      <c r="M13" s="58">
        <v>0.05</v>
      </c>
      <c r="N13" s="60">
        <f t="shared" ref="N13:R20" si="2">ROUND(D$12*$M13,0)</f>
        <v>4071</v>
      </c>
      <c r="O13" s="60">
        <f t="shared" si="2"/>
        <v>7699</v>
      </c>
      <c r="P13" s="60">
        <f t="shared" si="2"/>
        <v>11770</v>
      </c>
      <c r="Q13" s="60">
        <f t="shared" si="2"/>
        <v>1053</v>
      </c>
      <c r="R13" s="60">
        <f t="shared" si="2"/>
        <v>1191</v>
      </c>
      <c r="S13" s="59"/>
      <c r="T13" s="59"/>
      <c r="U13" s="59"/>
    </row>
    <row r="14" spans="1:21" x14ac:dyDescent="0.25">
      <c r="B14" s="8">
        <v>623</v>
      </c>
      <c r="C14" s="9" t="s">
        <v>11</v>
      </c>
      <c r="D14" s="10">
        <v>4071</v>
      </c>
      <c r="E14" s="10">
        <v>7699</v>
      </c>
      <c r="F14" s="10">
        <f t="shared" si="0"/>
        <v>11770</v>
      </c>
      <c r="G14" s="10">
        <v>1052</v>
      </c>
      <c r="H14" s="10">
        <v>1191</v>
      </c>
      <c r="I14" s="10"/>
      <c r="J14" s="10"/>
      <c r="K14" s="10"/>
      <c r="M14" s="58">
        <v>0.05</v>
      </c>
      <c r="N14" s="60">
        <f t="shared" si="2"/>
        <v>4071</v>
      </c>
      <c r="O14" s="60">
        <f t="shared" si="2"/>
        <v>7699</v>
      </c>
      <c r="P14" s="60">
        <f t="shared" si="2"/>
        <v>11770</v>
      </c>
      <c r="Q14" s="60">
        <f t="shared" si="2"/>
        <v>1053</v>
      </c>
      <c r="R14" s="60">
        <f t="shared" si="2"/>
        <v>1191</v>
      </c>
      <c r="S14" s="59"/>
      <c r="T14" s="59"/>
      <c r="U14" s="59"/>
    </row>
    <row r="15" spans="1:21" x14ac:dyDescent="0.25">
      <c r="B15" s="8">
        <v>625001</v>
      </c>
      <c r="C15" s="9" t="s">
        <v>12</v>
      </c>
      <c r="D15" s="10">
        <v>1140</v>
      </c>
      <c r="E15" s="10">
        <v>2156</v>
      </c>
      <c r="F15" s="10">
        <f t="shared" si="0"/>
        <v>3296</v>
      </c>
      <c r="G15" s="10">
        <v>295</v>
      </c>
      <c r="H15" s="10">
        <v>334</v>
      </c>
      <c r="I15" s="10"/>
      <c r="J15" s="10"/>
      <c r="K15" s="10"/>
      <c r="M15" s="58">
        <v>1.4E-2</v>
      </c>
      <c r="N15" s="60">
        <f t="shared" si="2"/>
        <v>1140</v>
      </c>
      <c r="O15" s="60">
        <f t="shared" si="2"/>
        <v>2156</v>
      </c>
      <c r="P15" s="60">
        <f t="shared" si="2"/>
        <v>3296</v>
      </c>
      <c r="Q15" s="60">
        <f t="shared" si="2"/>
        <v>295</v>
      </c>
      <c r="R15" s="60">
        <f t="shared" si="2"/>
        <v>334</v>
      </c>
      <c r="S15" s="59"/>
      <c r="T15" s="59"/>
      <c r="U15" s="59"/>
    </row>
    <row r="16" spans="1:21" x14ac:dyDescent="0.25">
      <c r="B16" s="8">
        <v>625002</v>
      </c>
      <c r="C16" s="9" t="s">
        <v>13</v>
      </c>
      <c r="D16" s="10">
        <v>11398</v>
      </c>
      <c r="E16" s="10">
        <v>21558</v>
      </c>
      <c r="F16" s="10">
        <f t="shared" si="0"/>
        <v>32956</v>
      </c>
      <c r="G16" s="10">
        <v>2947</v>
      </c>
      <c r="H16" s="10">
        <v>3336</v>
      </c>
      <c r="I16" s="10"/>
      <c r="J16" s="10"/>
      <c r="K16" s="10"/>
      <c r="M16" s="58">
        <v>0.14000000000000001</v>
      </c>
      <c r="N16" s="60">
        <f t="shared" si="2"/>
        <v>11398</v>
      </c>
      <c r="O16" s="60">
        <f t="shared" si="2"/>
        <v>21558</v>
      </c>
      <c r="P16" s="60">
        <f t="shared" si="2"/>
        <v>32956</v>
      </c>
      <c r="Q16" s="60">
        <f t="shared" si="2"/>
        <v>2947</v>
      </c>
      <c r="R16" s="60">
        <f t="shared" si="2"/>
        <v>3336</v>
      </c>
      <c r="S16" s="59"/>
      <c r="T16" s="59"/>
      <c r="U16" s="59"/>
    </row>
    <row r="17" spans="2:21" x14ac:dyDescent="0.25">
      <c r="B17" s="8">
        <v>625003</v>
      </c>
      <c r="C17" s="9" t="s">
        <v>14</v>
      </c>
      <c r="D17" s="10">
        <v>651</v>
      </c>
      <c r="E17" s="10">
        <v>1232</v>
      </c>
      <c r="F17" s="10">
        <f t="shared" si="0"/>
        <v>1883</v>
      </c>
      <c r="G17" s="10">
        <v>168</v>
      </c>
      <c r="H17" s="10">
        <v>191</v>
      </c>
      <c r="I17" s="10"/>
      <c r="J17" s="10"/>
      <c r="K17" s="10"/>
      <c r="M17" s="58">
        <v>8.0000000000000002E-3</v>
      </c>
      <c r="N17" s="60">
        <f t="shared" si="2"/>
        <v>651</v>
      </c>
      <c r="O17" s="60">
        <f t="shared" si="2"/>
        <v>1232</v>
      </c>
      <c r="P17" s="60">
        <f t="shared" si="2"/>
        <v>1883</v>
      </c>
      <c r="Q17" s="60">
        <f t="shared" si="2"/>
        <v>168</v>
      </c>
      <c r="R17" s="60">
        <f t="shared" si="2"/>
        <v>191</v>
      </c>
      <c r="S17" s="59"/>
      <c r="T17" s="59"/>
      <c r="U17" s="59"/>
    </row>
    <row r="18" spans="2:21" x14ac:dyDescent="0.25">
      <c r="B18" s="8">
        <v>625004</v>
      </c>
      <c r="C18" s="9" t="s">
        <v>15</v>
      </c>
      <c r="D18" s="10">
        <v>2442</v>
      </c>
      <c r="E18" s="10">
        <v>4620</v>
      </c>
      <c r="F18" s="10">
        <f t="shared" si="0"/>
        <v>7062</v>
      </c>
      <c r="G18" s="10">
        <v>631</v>
      </c>
      <c r="H18" s="10">
        <v>715</v>
      </c>
      <c r="I18" s="10"/>
      <c r="J18" s="10"/>
      <c r="K18" s="10"/>
      <c r="M18" s="58">
        <v>0.03</v>
      </c>
      <c r="N18" s="60">
        <f t="shared" si="2"/>
        <v>2442</v>
      </c>
      <c r="O18" s="60">
        <f t="shared" si="2"/>
        <v>4620</v>
      </c>
      <c r="P18" s="60">
        <f t="shared" si="2"/>
        <v>7062</v>
      </c>
      <c r="Q18" s="60">
        <f t="shared" si="2"/>
        <v>632</v>
      </c>
      <c r="R18" s="60">
        <f t="shared" si="2"/>
        <v>715</v>
      </c>
      <c r="S18" s="59"/>
      <c r="T18" s="59"/>
      <c r="U18" s="59"/>
    </row>
    <row r="19" spans="2:21" x14ac:dyDescent="0.25">
      <c r="B19" s="8">
        <v>625005</v>
      </c>
      <c r="C19" s="9" t="s">
        <v>16</v>
      </c>
      <c r="D19" s="10">
        <v>814</v>
      </c>
      <c r="E19" s="10">
        <v>1540</v>
      </c>
      <c r="F19" s="10">
        <f t="shared" si="0"/>
        <v>2354</v>
      </c>
      <c r="G19" s="10">
        <v>210</v>
      </c>
      <c r="H19" s="10">
        <v>238</v>
      </c>
      <c r="I19" s="10"/>
      <c r="J19" s="10"/>
      <c r="K19" s="10"/>
      <c r="M19" s="58">
        <v>0.01</v>
      </c>
      <c r="N19" s="60">
        <f t="shared" si="2"/>
        <v>814</v>
      </c>
      <c r="O19" s="60">
        <f t="shared" si="2"/>
        <v>1540</v>
      </c>
      <c r="P19" s="60">
        <f t="shared" si="2"/>
        <v>2354</v>
      </c>
      <c r="Q19" s="60">
        <f t="shared" si="2"/>
        <v>211</v>
      </c>
      <c r="R19" s="60">
        <f t="shared" si="2"/>
        <v>238</v>
      </c>
      <c r="S19" s="59"/>
      <c r="T19" s="59"/>
      <c r="U19" s="59"/>
    </row>
    <row r="20" spans="2:21" x14ac:dyDescent="0.25">
      <c r="B20" s="11">
        <v>625007</v>
      </c>
      <c r="C20" s="12" t="s">
        <v>17</v>
      </c>
      <c r="D20" s="10">
        <v>3867</v>
      </c>
      <c r="E20" s="10">
        <v>7314</v>
      </c>
      <c r="F20" s="10">
        <f t="shared" si="0"/>
        <v>11181</v>
      </c>
      <c r="G20" s="10">
        <v>1000</v>
      </c>
      <c r="H20" s="10">
        <v>1132</v>
      </c>
      <c r="I20" s="10"/>
      <c r="J20" s="10"/>
      <c r="K20" s="10"/>
      <c r="M20" s="58">
        <v>4.7500000000000001E-2</v>
      </c>
      <c r="N20" s="60">
        <f t="shared" si="2"/>
        <v>3867</v>
      </c>
      <c r="O20" s="60">
        <f t="shared" si="2"/>
        <v>7314</v>
      </c>
      <c r="P20" s="60">
        <f t="shared" si="2"/>
        <v>11182</v>
      </c>
      <c r="Q20" s="60">
        <f t="shared" si="2"/>
        <v>1000</v>
      </c>
      <c r="R20" s="60">
        <f t="shared" si="2"/>
        <v>1132</v>
      </c>
      <c r="S20" s="59"/>
      <c r="T20" s="59"/>
      <c r="U20" s="59"/>
    </row>
    <row r="21" spans="2:21" ht="15.75" thickBot="1" x14ac:dyDescent="0.3">
      <c r="B21" s="11">
        <v>627</v>
      </c>
      <c r="C21" s="12" t="s">
        <v>18</v>
      </c>
      <c r="D21" s="10"/>
      <c r="E21" s="10"/>
      <c r="F21" s="10">
        <f t="shared" si="0"/>
        <v>0</v>
      </c>
      <c r="G21" s="10"/>
      <c r="H21" s="10"/>
      <c r="I21" s="10"/>
      <c r="J21" s="10"/>
      <c r="K21" s="10"/>
      <c r="N21" s="60"/>
      <c r="O21" s="60"/>
      <c r="P21" s="60"/>
      <c r="Q21" s="60"/>
      <c r="R21" s="60"/>
    </row>
    <row r="22" spans="2:21" ht="15.75" thickBot="1" x14ac:dyDescent="0.3">
      <c r="B22" s="14">
        <v>620</v>
      </c>
      <c r="C22" s="15" t="s">
        <v>19</v>
      </c>
      <c r="D22" s="16">
        <f>SUM(D13:D21)</f>
        <v>28454</v>
      </c>
      <c r="E22" s="16">
        <f>SUM(E13:E21)</f>
        <v>53818</v>
      </c>
      <c r="F22" s="16">
        <f t="shared" ref="F22" si="3">SUM(F13:F21)</f>
        <v>82272</v>
      </c>
      <c r="G22" s="16">
        <f>SUM(G13:G21)</f>
        <v>7355</v>
      </c>
      <c r="H22" s="16">
        <f>SUM(H13:H21)</f>
        <v>8328</v>
      </c>
      <c r="I22" s="16">
        <f>SUM(I13:I21)</f>
        <v>0</v>
      </c>
      <c r="J22" s="16">
        <f>SUM(J13:J21)</f>
        <v>0</v>
      </c>
      <c r="K22" s="16">
        <f>SUM(K13:K21)</f>
        <v>0</v>
      </c>
      <c r="M22" s="58">
        <f>SUM(M13:M21)</f>
        <v>0.34950000000000003</v>
      </c>
      <c r="N22" s="60">
        <f>SUM(N13:N20)</f>
        <v>28454</v>
      </c>
      <c r="O22" s="60">
        <f t="shared" ref="O22:R22" si="4">SUM(O13:O20)</f>
        <v>53818</v>
      </c>
      <c r="P22" s="60">
        <f t="shared" si="4"/>
        <v>82273</v>
      </c>
      <c r="Q22" s="60">
        <f t="shared" si="4"/>
        <v>7359</v>
      </c>
      <c r="R22" s="60">
        <f t="shared" si="4"/>
        <v>8328</v>
      </c>
    </row>
    <row r="23" spans="2:21" ht="15.75" thickBot="1" x14ac:dyDescent="0.3">
      <c r="B23" s="17" t="s">
        <v>20</v>
      </c>
      <c r="C23" s="18" t="s">
        <v>21</v>
      </c>
      <c r="D23" s="19">
        <f>SUM(D22,D12)</f>
        <v>109870</v>
      </c>
      <c r="E23" s="19">
        <f>SUM(E22,E12)</f>
        <v>207805</v>
      </c>
      <c r="F23" s="19">
        <f t="shared" ref="F23" si="5">SUM(F22,F12)</f>
        <v>317675</v>
      </c>
      <c r="G23" s="19">
        <f>SUM(G22,G12)</f>
        <v>28405</v>
      </c>
      <c r="H23" s="19">
        <f>SUM(H22,H12)</f>
        <v>32155</v>
      </c>
      <c r="I23" s="19">
        <f>SUM(I22,I12)</f>
        <v>0</v>
      </c>
      <c r="J23" s="19">
        <f>SUM(J22,J12)</f>
        <v>0</v>
      </c>
      <c r="K23" s="19">
        <f>SUM(K22,K12)</f>
        <v>0</v>
      </c>
      <c r="N23" s="60">
        <f>SUM(D12*$M$22)</f>
        <v>28454.892000000003</v>
      </c>
      <c r="O23" s="60">
        <f>SUM(E12*$M$22)</f>
        <v>53818.456500000008</v>
      </c>
      <c r="P23" s="60">
        <f>SUM(F12*$M$22)</f>
        <v>82273.348500000007</v>
      </c>
      <c r="Q23" s="60">
        <f>SUM(G12*$M$22)</f>
        <v>7356.9750000000004</v>
      </c>
      <c r="R23" s="60">
        <f>SUM(H12*$M$22)</f>
        <v>8327.5365000000002</v>
      </c>
    </row>
    <row r="24" spans="2:21" x14ac:dyDescent="0.25">
      <c r="B24" s="20">
        <v>631001</v>
      </c>
      <c r="C24" s="21" t="s">
        <v>22</v>
      </c>
      <c r="D24" s="7">
        <f>SUMPRODUCT(F24,$D$3)</f>
        <v>480</v>
      </c>
      <c r="E24" s="7">
        <f>SUMPRODUCT(F24,$E$3)</f>
        <v>720</v>
      </c>
      <c r="F24" s="10">
        <v>1200</v>
      </c>
      <c r="G24" s="7">
        <v>30</v>
      </c>
      <c r="H24" s="7">
        <v>30</v>
      </c>
      <c r="I24" s="7"/>
      <c r="J24" s="7"/>
      <c r="K24" s="7"/>
    </row>
    <row r="25" spans="2:21" ht="15.75" thickBot="1" x14ac:dyDescent="0.3">
      <c r="B25" s="22">
        <v>631002</v>
      </c>
      <c r="C25" s="23" t="s">
        <v>23</v>
      </c>
      <c r="D25" s="24">
        <f>SUMPRODUCT(F25,$D$3)</f>
        <v>0</v>
      </c>
      <c r="E25" s="24">
        <f>SUMPRODUCT(F25,$E$3)</f>
        <v>0</v>
      </c>
      <c r="F25" s="10">
        <v>0</v>
      </c>
      <c r="G25" s="24"/>
      <c r="H25" s="24"/>
      <c r="I25" s="24"/>
      <c r="J25" s="24"/>
      <c r="K25" s="24"/>
    </row>
    <row r="26" spans="2:21" ht="15.75" thickBot="1" x14ac:dyDescent="0.3">
      <c r="B26" s="25">
        <v>631</v>
      </c>
      <c r="C26" s="26" t="s">
        <v>24</v>
      </c>
      <c r="D26" s="27">
        <f>SUM(D24:D25)</f>
        <v>480</v>
      </c>
      <c r="E26" s="27">
        <f>SUM(E24:E25)</f>
        <v>720</v>
      </c>
      <c r="F26" s="27">
        <f t="shared" ref="F26" si="6">SUM(F24:F25)</f>
        <v>1200</v>
      </c>
      <c r="G26" s="27">
        <f>SUM(G24:G25)</f>
        <v>30</v>
      </c>
      <c r="H26" s="27">
        <f>SUM(H24:H25)</f>
        <v>30</v>
      </c>
      <c r="I26" s="27">
        <f>SUM(I24:I25)</f>
        <v>0</v>
      </c>
      <c r="J26" s="27">
        <f>SUM(J24:J25)</f>
        <v>0</v>
      </c>
      <c r="K26" s="27">
        <f>SUM(K24:K25)</f>
        <v>0</v>
      </c>
    </row>
    <row r="27" spans="2:21" x14ac:dyDescent="0.25">
      <c r="B27" s="5" t="s">
        <v>25</v>
      </c>
      <c r="C27" s="6" t="s">
        <v>26</v>
      </c>
      <c r="D27" s="28">
        <f t="shared" ref="D27:D33" si="7">SUMPRODUCT(F27,$D$3)</f>
        <v>1800</v>
      </c>
      <c r="E27" s="28">
        <f t="shared" ref="E27:E33" si="8">SUMPRODUCT(F27,$E$3)</f>
        <v>2700</v>
      </c>
      <c r="F27" s="10">
        <v>4500</v>
      </c>
      <c r="G27" s="28">
        <v>1000</v>
      </c>
      <c r="H27" s="28">
        <v>1900</v>
      </c>
      <c r="I27" s="28"/>
      <c r="J27" s="28"/>
      <c r="K27" s="28"/>
    </row>
    <row r="28" spans="2:21" x14ac:dyDescent="0.25">
      <c r="B28" s="8" t="s">
        <v>27</v>
      </c>
      <c r="C28" s="9" t="s">
        <v>28</v>
      </c>
      <c r="D28" s="10">
        <f t="shared" si="7"/>
        <v>4800</v>
      </c>
      <c r="E28" s="10">
        <f t="shared" si="8"/>
        <v>7200</v>
      </c>
      <c r="F28" s="43">
        <v>12000</v>
      </c>
      <c r="G28" s="10">
        <v>2000</v>
      </c>
      <c r="H28" s="10">
        <v>1500</v>
      </c>
      <c r="I28" s="10">
        <v>2000</v>
      </c>
      <c r="J28" s="10"/>
      <c r="K28" s="10"/>
    </row>
    <row r="29" spans="2:21" x14ac:dyDescent="0.25">
      <c r="B29" s="8" t="s">
        <v>29</v>
      </c>
      <c r="C29" s="9" t="s">
        <v>30</v>
      </c>
      <c r="D29" s="10">
        <f t="shared" si="7"/>
        <v>0</v>
      </c>
      <c r="E29" s="10">
        <f t="shared" si="8"/>
        <v>0</v>
      </c>
      <c r="F29" s="10">
        <v>0</v>
      </c>
      <c r="G29" s="10"/>
      <c r="H29" s="10"/>
      <c r="I29" s="10"/>
      <c r="J29" s="10"/>
      <c r="K29" s="10"/>
    </row>
    <row r="30" spans="2:21" x14ac:dyDescent="0.25">
      <c r="B30" s="8">
        <v>632002</v>
      </c>
      <c r="C30" s="9" t="s">
        <v>31</v>
      </c>
      <c r="D30" s="10">
        <f t="shared" si="7"/>
        <v>120</v>
      </c>
      <c r="E30" s="10">
        <f>SUMPRODUCT(F30,$E$3)</f>
        <v>180</v>
      </c>
      <c r="F30" s="10">
        <v>300</v>
      </c>
      <c r="G30" s="10">
        <v>100</v>
      </c>
      <c r="H30" s="10">
        <v>200</v>
      </c>
      <c r="I30" s="10"/>
      <c r="J30" s="10"/>
      <c r="K30" s="10"/>
    </row>
    <row r="31" spans="2:21" x14ac:dyDescent="0.25">
      <c r="B31" s="11">
        <v>632003</v>
      </c>
      <c r="C31" s="12" t="s">
        <v>32</v>
      </c>
      <c r="D31" s="10">
        <f t="shared" si="7"/>
        <v>100</v>
      </c>
      <c r="E31" s="10">
        <f t="shared" si="8"/>
        <v>150</v>
      </c>
      <c r="F31" s="10">
        <v>250</v>
      </c>
      <c r="G31" s="10"/>
      <c r="H31" s="10"/>
      <c r="I31" s="10"/>
      <c r="J31" s="10"/>
      <c r="K31" s="10"/>
    </row>
    <row r="32" spans="2:21" x14ac:dyDescent="0.25">
      <c r="B32" s="11">
        <v>632004</v>
      </c>
      <c r="C32" s="12" t="s">
        <v>33</v>
      </c>
      <c r="D32" s="10">
        <f t="shared" si="7"/>
        <v>0</v>
      </c>
      <c r="E32" s="10">
        <f t="shared" si="8"/>
        <v>0</v>
      </c>
      <c r="F32" s="10">
        <v>0</v>
      </c>
      <c r="G32" s="10"/>
      <c r="H32" s="10"/>
      <c r="I32" s="10"/>
      <c r="J32" s="10"/>
      <c r="K32" s="10"/>
    </row>
    <row r="33" spans="2:11" ht="15.75" thickBot="1" x14ac:dyDescent="0.3">
      <c r="B33" s="11">
        <v>632005</v>
      </c>
      <c r="C33" s="12" t="s">
        <v>34</v>
      </c>
      <c r="D33" s="10">
        <f t="shared" si="7"/>
        <v>200</v>
      </c>
      <c r="E33" s="10">
        <f t="shared" si="8"/>
        <v>300</v>
      </c>
      <c r="F33" s="10">
        <v>500</v>
      </c>
      <c r="G33" s="10">
        <v>20</v>
      </c>
      <c r="H33" s="10">
        <v>400</v>
      </c>
      <c r="I33" s="10"/>
      <c r="J33" s="10"/>
      <c r="K33" s="10"/>
    </row>
    <row r="34" spans="2:11" ht="15.75" thickBot="1" x14ac:dyDescent="0.3">
      <c r="B34" s="25">
        <v>632</v>
      </c>
      <c r="C34" s="26" t="s">
        <v>35</v>
      </c>
      <c r="D34" s="27">
        <f>SUM(D27:D33)</f>
        <v>7020</v>
      </c>
      <c r="E34" s="27">
        <f>SUM(E27:E33)</f>
        <v>10530</v>
      </c>
      <c r="F34" s="27">
        <f t="shared" ref="F34" si="9">SUM(F27:F33)</f>
        <v>17550</v>
      </c>
      <c r="G34" s="27">
        <f>SUM(G27:G33)</f>
        <v>3120</v>
      </c>
      <c r="H34" s="27">
        <f>SUM(H27:H33)</f>
        <v>4000</v>
      </c>
      <c r="I34" s="27">
        <f>SUM(I27:I33)</f>
        <v>2000</v>
      </c>
      <c r="J34" s="27">
        <f>SUM(J27:J33)</f>
        <v>0</v>
      </c>
      <c r="K34" s="27">
        <f>SUM(K27:K33)</f>
        <v>0</v>
      </c>
    </row>
    <row r="35" spans="2:11" x14ac:dyDescent="0.25">
      <c r="B35" s="5">
        <v>633001</v>
      </c>
      <c r="C35" s="6" t="s">
        <v>36</v>
      </c>
      <c r="D35" s="10">
        <f t="shared" ref="D35:D48" si="10">SUMPRODUCT(F35,$D$3)</f>
        <v>2800</v>
      </c>
      <c r="E35" s="10">
        <f t="shared" ref="E35:E48" si="11">SUMPRODUCT(F35,$E$3)</f>
        <v>4200</v>
      </c>
      <c r="F35" s="10">
        <v>7000</v>
      </c>
      <c r="G35" s="291">
        <v>0</v>
      </c>
      <c r="H35" s="10">
        <v>1500</v>
      </c>
      <c r="I35" s="10"/>
      <c r="J35" s="10"/>
      <c r="K35" s="10"/>
    </row>
    <row r="36" spans="2:11" x14ac:dyDescent="0.25">
      <c r="B36" s="5">
        <v>633002</v>
      </c>
      <c r="C36" s="6" t="s">
        <v>37</v>
      </c>
      <c r="D36" s="10">
        <f t="shared" si="10"/>
        <v>800</v>
      </c>
      <c r="E36" s="10">
        <f t="shared" si="11"/>
        <v>1200</v>
      </c>
      <c r="F36" s="10">
        <v>2000</v>
      </c>
      <c r="G36" s="10"/>
      <c r="H36" s="10"/>
      <c r="I36" s="10"/>
      <c r="J36" s="10"/>
      <c r="K36" s="10"/>
    </row>
    <row r="37" spans="2:11" x14ac:dyDescent="0.25">
      <c r="B37" s="8">
        <v>633003</v>
      </c>
      <c r="C37" s="9" t="s">
        <v>38</v>
      </c>
      <c r="D37" s="10">
        <f t="shared" si="10"/>
        <v>0</v>
      </c>
      <c r="E37" s="10">
        <f t="shared" si="11"/>
        <v>0</v>
      </c>
      <c r="F37" s="10">
        <v>0</v>
      </c>
      <c r="G37" s="10"/>
      <c r="H37" s="10"/>
      <c r="I37" s="10"/>
      <c r="J37" s="10"/>
      <c r="K37" s="10"/>
    </row>
    <row r="38" spans="2:11" x14ac:dyDescent="0.25">
      <c r="B38" s="8">
        <v>633004</v>
      </c>
      <c r="C38" s="9" t="s">
        <v>39</v>
      </c>
      <c r="D38" s="10">
        <f t="shared" si="10"/>
        <v>400</v>
      </c>
      <c r="E38" s="10">
        <f t="shared" si="11"/>
        <v>600</v>
      </c>
      <c r="F38" s="10">
        <v>1000</v>
      </c>
      <c r="G38" s="10"/>
      <c r="H38" s="10">
        <v>500</v>
      </c>
      <c r="I38" s="10"/>
      <c r="J38" s="10"/>
      <c r="K38" s="10"/>
    </row>
    <row r="39" spans="2:11" x14ac:dyDescent="0.25">
      <c r="B39" s="8">
        <v>633005</v>
      </c>
      <c r="C39" s="9" t="s">
        <v>40</v>
      </c>
      <c r="D39" s="10">
        <f t="shared" si="10"/>
        <v>0</v>
      </c>
      <c r="E39" s="10">
        <f t="shared" si="11"/>
        <v>0</v>
      </c>
      <c r="F39" s="10">
        <v>0</v>
      </c>
      <c r="G39" s="10"/>
      <c r="H39" s="10"/>
      <c r="I39" s="10"/>
      <c r="J39" s="10"/>
      <c r="K39" s="10"/>
    </row>
    <row r="40" spans="2:11" x14ac:dyDescent="0.25">
      <c r="B40" s="8">
        <v>633006</v>
      </c>
      <c r="C40" s="29" t="s">
        <v>41</v>
      </c>
      <c r="D40" s="10">
        <f t="shared" si="10"/>
        <v>4000</v>
      </c>
      <c r="E40" s="10">
        <f t="shared" si="11"/>
        <v>6000</v>
      </c>
      <c r="F40" s="10">
        <v>10000</v>
      </c>
      <c r="G40" s="291">
        <v>400</v>
      </c>
      <c r="H40" s="10">
        <v>700</v>
      </c>
      <c r="I40" s="10"/>
      <c r="J40" s="10"/>
      <c r="K40" s="10"/>
    </row>
    <row r="41" spans="2:11" x14ac:dyDescent="0.25">
      <c r="B41" s="11">
        <v>633009</v>
      </c>
      <c r="C41" s="12" t="s">
        <v>42</v>
      </c>
      <c r="D41" s="10">
        <f t="shared" si="10"/>
        <v>2000</v>
      </c>
      <c r="E41" s="10">
        <f t="shared" si="11"/>
        <v>3000</v>
      </c>
      <c r="F41" s="10">
        <v>5000</v>
      </c>
      <c r="G41" s="10">
        <v>150</v>
      </c>
      <c r="H41" s="10"/>
      <c r="I41" s="10"/>
      <c r="J41" s="10"/>
      <c r="K41" s="10"/>
    </row>
    <row r="42" spans="2:11" x14ac:dyDescent="0.25">
      <c r="B42" s="8">
        <v>633010</v>
      </c>
      <c r="C42" s="29" t="s">
        <v>43</v>
      </c>
      <c r="D42" s="10">
        <f t="shared" si="10"/>
        <v>80</v>
      </c>
      <c r="E42" s="10">
        <f t="shared" si="11"/>
        <v>120</v>
      </c>
      <c r="F42" s="10">
        <v>200</v>
      </c>
      <c r="G42" s="10"/>
      <c r="H42" s="10">
        <v>200</v>
      </c>
      <c r="I42" s="10"/>
      <c r="J42" s="10"/>
      <c r="K42" s="10"/>
    </row>
    <row r="43" spans="2:11" x14ac:dyDescent="0.25">
      <c r="B43" s="8">
        <v>633011</v>
      </c>
      <c r="C43" s="30" t="s">
        <v>44</v>
      </c>
      <c r="D43" s="10">
        <f t="shared" si="10"/>
        <v>0</v>
      </c>
      <c r="E43" s="10">
        <f t="shared" si="11"/>
        <v>0</v>
      </c>
      <c r="F43" s="10">
        <v>0</v>
      </c>
      <c r="G43" s="10"/>
      <c r="H43" s="10"/>
      <c r="I43" s="10"/>
      <c r="J43" s="10"/>
      <c r="K43" s="10"/>
    </row>
    <row r="44" spans="2:11" x14ac:dyDescent="0.25">
      <c r="B44" s="11">
        <v>633013</v>
      </c>
      <c r="C44" s="12" t="s">
        <v>45</v>
      </c>
      <c r="D44" s="10">
        <f t="shared" si="10"/>
        <v>40</v>
      </c>
      <c r="E44" s="10">
        <f t="shared" si="11"/>
        <v>60</v>
      </c>
      <c r="F44" s="10">
        <v>100</v>
      </c>
      <c r="G44" s="10"/>
      <c r="H44" s="10"/>
      <c r="I44" s="10"/>
      <c r="J44" s="10"/>
      <c r="K44" s="10"/>
    </row>
    <row r="45" spans="2:11" x14ac:dyDescent="0.25">
      <c r="B45" s="11">
        <v>633015</v>
      </c>
      <c r="C45" s="12" t="s">
        <v>46</v>
      </c>
      <c r="D45" s="10">
        <f t="shared" si="10"/>
        <v>40</v>
      </c>
      <c r="E45" s="10">
        <f t="shared" si="11"/>
        <v>60</v>
      </c>
      <c r="F45" s="10">
        <v>100</v>
      </c>
      <c r="G45" s="10">
        <v>20</v>
      </c>
      <c r="H45" s="10">
        <v>20</v>
      </c>
      <c r="I45" s="10"/>
      <c r="J45" s="10"/>
      <c r="K45" s="10"/>
    </row>
    <row r="46" spans="2:11" x14ac:dyDescent="0.25">
      <c r="B46" s="11">
        <v>633016</v>
      </c>
      <c r="C46" s="12" t="s">
        <v>47</v>
      </c>
      <c r="D46" s="10">
        <f t="shared" si="10"/>
        <v>0</v>
      </c>
      <c r="E46" s="10">
        <f t="shared" si="11"/>
        <v>0</v>
      </c>
      <c r="F46" s="10">
        <v>0</v>
      </c>
      <c r="G46" s="10"/>
      <c r="H46" s="10"/>
      <c r="I46" s="10"/>
      <c r="J46" s="10"/>
      <c r="K46" s="10"/>
    </row>
    <row r="47" spans="2:11" x14ac:dyDescent="0.25">
      <c r="B47" s="11">
        <v>633018</v>
      </c>
      <c r="C47" s="12" t="s">
        <v>48</v>
      </c>
      <c r="D47" s="10">
        <f t="shared" si="10"/>
        <v>0</v>
      </c>
      <c r="E47" s="10">
        <f t="shared" si="11"/>
        <v>0</v>
      </c>
      <c r="F47" s="10">
        <v>0</v>
      </c>
      <c r="G47" s="10"/>
      <c r="H47" s="10"/>
      <c r="I47" s="10"/>
      <c r="J47" s="10"/>
      <c r="K47" s="10"/>
    </row>
    <row r="48" spans="2:11" ht="15.75" thickBot="1" x14ac:dyDescent="0.3">
      <c r="B48" s="11">
        <v>633019</v>
      </c>
      <c r="C48" s="12" t="s">
        <v>33</v>
      </c>
      <c r="D48" s="10">
        <f t="shared" si="10"/>
        <v>0</v>
      </c>
      <c r="E48" s="10">
        <f t="shared" si="11"/>
        <v>0</v>
      </c>
      <c r="F48" s="10">
        <v>0</v>
      </c>
      <c r="G48" s="10"/>
      <c r="H48" s="10"/>
      <c r="I48" s="10"/>
      <c r="J48" s="10"/>
      <c r="K48" s="10"/>
    </row>
    <row r="49" spans="2:11" ht="15.75" thickBot="1" x14ac:dyDescent="0.3">
      <c r="B49" s="25">
        <v>633</v>
      </c>
      <c r="C49" s="26" t="s">
        <v>49</v>
      </c>
      <c r="D49" s="27">
        <f>SUM(D35:D48)</f>
        <v>10160</v>
      </c>
      <c r="E49" s="27">
        <f>SUM(E35:E48)</f>
        <v>15240</v>
      </c>
      <c r="F49" s="27">
        <f t="shared" ref="F49" si="12">SUM(F35:F48)</f>
        <v>25400</v>
      </c>
      <c r="G49" s="27">
        <f>SUM(G35:G48)</f>
        <v>570</v>
      </c>
      <c r="H49" s="27">
        <f>SUM(H35:H48)</f>
        <v>2920</v>
      </c>
      <c r="I49" s="27">
        <f>SUM(I35:I48)</f>
        <v>0</v>
      </c>
      <c r="J49" s="27">
        <f>SUM(J35:J48)</f>
        <v>0</v>
      </c>
      <c r="K49" s="27">
        <f>SUM(K35:K48)</f>
        <v>0</v>
      </c>
    </row>
    <row r="50" spans="2:11" ht="15.75" thickBot="1" x14ac:dyDescent="0.3">
      <c r="B50" s="31">
        <v>634004</v>
      </c>
      <c r="C50" s="32" t="s">
        <v>50</v>
      </c>
      <c r="D50" s="33">
        <f t="shared" ref="D50" si="13">SUMPRODUCT(F50,$D$3)</f>
        <v>320</v>
      </c>
      <c r="E50" s="33">
        <f>SUMPRODUCT(F50,$E$3)</f>
        <v>480</v>
      </c>
      <c r="F50" s="10">
        <v>800</v>
      </c>
      <c r="G50" s="33"/>
      <c r="H50" s="33"/>
      <c r="I50" s="33"/>
      <c r="J50" s="33"/>
      <c r="K50" s="33"/>
    </row>
    <row r="51" spans="2:11" ht="15.75" thickBot="1" x14ac:dyDescent="0.3">
      <c r="B51" s="25">
        <v>634</v>
      </c>
      <c r="C51" s="26" t="s">
        <v>51</v>
      </c>
      <c r="D51" s="27">
        <f>SUM(D50)</f>
        <v>320</v>
      </c>
      <c r="E51" s="27">
        <f>SUM(E50)</f>
        <v>480</v>
      </c>
      <c r="F51" s="27">
        <f t="shared" ref="F51" si="14">SUM(F50)</f>
        <v>800</v>
      </c>
      <c r="G51" s="27">
        <f>SUM(G50)</f>
        <v>0</v>
      </c>
      <c r="H51" s="27">
        <f>SUM(H50)</f>
        <v>0</v>
      </c>
      <c r="I51" s="27">
        <f>SUM(I50)</f>
        <v>0</v>
      </c>
      <c r="J51" s="27">
        <f>SUM(J50)</f>
        <v>0</v>
      </c>
      <c r="K51" s="27">
        <f>SUM(K50)</f>
        <v>0</v>
      </c>
    </row>
    <row r="52" spans="2:11" ht="15.75" customHeight="1" thickBot="1" x14ac:dyDescent="0.3">
      <c r="B52" s="70"/>
      <c r="C52" s="57" t="s">
        <v>1</v>
      </c>
      <c r="D52" s="195" t="s">
        <v>204</v>
      </c>
      <c r="E52" s="195" t="s">
        <v>205</v>
      </c>
      <c r="F52" s="196" t="s">
        <v>206</v>
      </c>
      <c r="G52" s="196" t="s">
        <v>203</v>
      </c>
      <c r="H52" s="195" t="s">
        <v>201</v>
      </c>
      <c r="I52" s="195" t="s">
        <v>252</v>
      </c>
      <c r="J52" s="195" t="s">
        <v>253</v>
      </c>
      <c r="K52" s="195" t="s">
        <v>254</v>
      </c>
    </row>
    <row r="53" spans="2:11" ht="15.75" thickBot="1" x14ac:dyDescent="0.3">
      <c r="B53" s="71"/>
      <c r="C53" s="72"/>
      <c r="D53" s="34" t="s">
        <v>255</v>
      </c>
      <c r="E53" s="34" t="s">
        <v>255</v>
      </c>
      <c r="F53" s="34" t="s">
        <v>103</v>
      </c>
      <c r="G53" s="34" t="s">
        <v>255</v>
      </c>
      <c r="H53" s="289" t="s">
        <v>255</v>
      </c>
      <c r="I53" s="289" t="s">
        <v>255</v>
      </c>
      <c r="J53" s="289" t="s">
        <v>255</v>
      </c>
      <c r="K53" s="289" t="s">
        <v>255</v>
      </c>
    </row>
    <row r="54" spans="2:11" x14ac:dyDescent="0.25">
      <c r="B54" s="5">
        <v>635001</v>
      </c>
      <c r="C54" s="6" t="s">
        <v>52</v>
      </c>
      <c r="D54" s="28">
        <f t="shared" ref="D54:D63" si="15">SUMPRODUCT(F54,$D$3)</f>
        <v>0</v>
      </c>
      <c r="E54" s="28">
        <f t="shared" ref="E54:E63" si="16">SUMPRODUCT(F54,$E$3)</f>
        <v>0</v>
      </c>
      <c r="F54" s="10">
        <v>0</v>
      </c>
      <c r="G54" s="28"/>
      <c r="H54" s="28">
        <v>100</v>
      </c>
      <c r="I54" s="28"/>
      <c r="J54" s="28"/>
      <c r="K54" s="28"/>
    </row>
    <row r="55" spans="2:11" x14ac:dyDescent="0.25">
      <c r="B55" s="8">
        <v>635002</v>
      </c>
      <c r="C55" s="9" t="s">
        <v>53</v>
      </c>
      <c r="D55" s="10">
        <f t="shared" si="15"/>
        <v>0</v>
      </c>
      <c r="E55" s="10">
        <f t="shared" si="16"/>
        <v>0</v>
      </c>
      <c r="F55" s="10">
        <v>0</v>
      </c>
      <c r="G55" s="10"/>
      <c r="H55" s="10"/>
      <c r="I55" s="10"/>
      <c r="J55" s="10"/>
      <c r="K55" s="10"/>
    </row>
    <row r="56" spans="2:11" x14ac:dyDescent="0.25">
      <c r="B56" s="8">
        <v>635003</v>
      </c>
      <c r="C56" s="9" t="s">
        <v>54</v>
      </c>
      <c r="D56" s="10">
        <f t="shared" si="15"/>
        <v>0</v>
      </c>
      <c r="E56" s="10">
        <f t="shared" si="16"/>
        <v>0</v>
      </c>
      <c r="F56" s="10">
        <v>0</v>
      </c>
      <c r="G56" s="10"/>
      <c r="H56" s="10"/>
      <c r="I56" s="10"/>
      <c r="J56" s="10"/>
      <c r="K56" s="10"/>
    </row>
    <row r="57" spans="2:11" x14ac:dyDescent="0.25">
      <c r="B57" s="8">
        <v>635004</v>
      </c>
      <c r="C57" s="9" t="s">
        <v>55</v>
      </c>
      <c r="D57" s="10">
        <f t="shared" si="15"/>
        <v>80</v>
      </c>
      <c r="E57" s="10">
        <f t="shared" si="16"/>
        <v>120</v>
      </c>
      <c r="F57" s="10">
        <v>200</v>
      </c>
      <c r="G57" s="10"/>
      <c r="H57" s="10">
        <v>100</v>
      </c>
      <c r="I57" s="10"/>
      <c r="J57" s="10"/>
      <c r="K57" s="10"/>
    </row>
    <row r="58" spans="2:11" x14ac:dyDescent="0.25">
      <c r="B58" s="11">
        <v>635005</v>
      </c>
      <c r="C58" s="12" t="s">
        <v>56</v>
      </c>
      <c r="D58" s="10">
        <f t="shared" si="15"/>
        <v>0</v>
      </c>
      <c r="E58" s="10">
        <f t="shared" si="16"/>
        <v>0</v>
      </c>
      <c r="F58" s="10">
        <v>0</v>
      </c>
      <c r="G58" s="10"/>
      <c r="H58" s="10"/>
      <c r="I58" s="10"/>
      <c r="J58" s="10"/>
      <c r="K58" s="10"/>
    </row>
    <row r="59" spans="2:11" x14ac:dyDescent="0.25">
      <c r="B59" s="11">
        <v>635006</v>
      </c>
      <c r="C59" s="12" t="s">
        <v>57</v>
      </c>
      <c r="D59" s="10">
        <f t="shared" si="15"/>
        <v>2000</v>
      </c>
      <c r="E59" s="10">
        <f t="shared" si="16"/>
        <v>3000</v>
      </c>
      <c r="F59" s="10">
        <v>5000</v>
      </c>
      <c r="G59" s="10"/>
      <c r="H59" s="10"/>
      <c r="I59" s="10">
        <v>4000</v>
      </c>
      <c r="J59" s="10"/>
      <c r="K59" s="10">
        <v>1000</v>
      </c>
    </row>
    <row r="60" spans="2:11" x14ac:dyDescent="0.25">
      <c r="B60" s="11">
        <v>635007</v>
      </c>
      <c r="C60" s="12" t="s">
        <v>58</v>
      </c>
      <c r="D60" s="10">
        <f t="shared" si="15"/>
        <v>0</v>
      </c>
      <c r="E60" s="10">
        <f t="shared" si="16"/>
        <v>0</v>
      </c>
      <c r="F60" s="10">
        <v>0</v>
      </c>
      <c r="G60" s="10"/>
      <c r="H60" s="10"/>
      <c r="I60" s="10"/>
      <c r="J60" s="10"/>
      <c r="K60" s="10"/>
    </row>
    <row r="61" spans="2:11" x14ac:dyDescent="0.25">
      <c r="B61" s="11">
        <v>635008</v>
      </c>
      <c r="C61" s="12" t="s">
        <v>59</v>
      </c>
      <c r="D61" s="10">
        <f t="shared" si="15"/>
        <v>0</v>
      </c>
      <c r="E61" s="10">
        <f t="shared" si="16"/>
        <v>0</v>
      </c>
      <c r="F61" s="10">
        <v>0</v>
      </c>
      <c r="G61" s="10"/>
      <c r="H61" s="10"/>
      <c r="I61" s="10"/>
      <c r="J61" s="10"/>
      <c r="K61" s="10"/>
    </row>
    <row r="62" spans="2:11" x14ac:dyDescent="0.25">
      <c r="B62" s="11">
        <v>635009</v>
      </c>
      <c r="C62" s="12" t="s">
        <v>60</v>
      </c>
      <c r="D62" s="10">
        <f t="shared" si="15"/>
        <v>180</v>
      </c>
      <c r="E62" s="10">
        <f t="shared" si="16"/>
        <v>270</v>
      </c>
      <c r="F62" s="10">
        <v>450</v>
      </c>
      <c r="G62" s="10"/>
      <c r="H62" s="10"/>
      <c r="I62" s="10"/>
      <c r="J62" s="10"/>
      <c r="K62" s="10"/>
    </row>
    <row r="63" spans="2:11" ht="15.75" thickBot="1" x14ac:dyDescent="0.3">
      <c r="B63" s="11">
        <v>635010</v>
      </c>
      <c r="C63" s="12" t="s">
        <v>61</v>
      </c>
      <c r="D63" s="10">
        <f t="shared" si="15"/>
        <v>0</v>
      </c>
      <c r="E63" s="10">
        <f t="shared" si="16"/>
        <v>0</v>
      </c>
      <c r="F63" s="10">
        <v>0</v>
      </c>
      <c r="G63" s="10"/>
      <c r="H63" s="10"/>
      <c r="I63" s="10"/>
      <c r="J63" s="10"/>
      <c r="K63" s="10"/>
    </row>
    <row r="64" spans="2:11" ht="15.75" thickBot="1" x14ac:dyDescent="0.3">
      <c r="B64" s="25">
        <v>635</v>
      </c>
      <c r="C64" s="26" t="s">
        <v>62</v>
      </c>
      <c r="D64" s="27">
        <f>SUM(D54:D63)</f>
        <v>2260</v>
      </c>
      <c r="E64" s="27">
        <f>SUM(E54:E63)</f>
        <v>3390</v>
      </c>
      <c r="F64" s="27">
        <f t="shared" ref="F64" si="17">SUM(F54:F63)</f>
        <v>5650</v>
      </c>
      <c r="G64" s="27">
        <f>SUM(G54:G63)</f>
        <v>0</v>
      </c>
      <c r="H64" s="27">
        <f>SUM(H54:H63)</f>
        <v>200</v>
      </c>
      <c r="I64" s="27">
        <f>SUM(I54:I63)</f>
        <v>4000</v>
      </c>
      <c r="J64" s="27">
        <f>SUM(J54:J63)</f>
        <v>0</v>
      </c>
      <c r="K64" s="27">
        <f>SUM(K54:K63)</f>
        <v>1000</v>
      </c>
    </row>
    <row r="65" spans="2:11" x14ac:dyDescent="0.25">
      <c r="B65" s="5">
        <v>636001</v>
      </c>
      <c r="C65" s="6" t="s">
        <v>63</v>
      </c>
      <c r="D65" s="10">
        <f t="shared" ref="D65:D71" si="18">SUMPRODUCT(F65,$D$3)</f>
        <v>0</v>
      </c>
      <c r="E65" s="10">
        <f t="shared" ref="E65:E71" si="19">SUMPRODUCT(F65,$E$3)</f>
        <v>0</v>
      </c>
      <c r="F65" s="10">
        <v>0</v>
      </c>
      <c r="G65" s="10"/>
      <c r="H65" s="10"/>
      <c r="I65" s="10"/>
      <c r="J65" s="10"/>
      <c r="K65" s="10"/>
    </row>
    <row r="66" spans="2:11" x14ac:dyDescent="0.25">
      <c r="B66" s="8">
        <v>636002</v>
      </c>
      <c r="C66" s="9" t="s">
        <v>55</v>
      </c>
      <c r="D66" s="10">
        <f t="shared" si="18"/>
        <v>0</v>
      </c>
      <c r="E66" s="10">
        <f t="shared" si="19"/>
        <v>0</v>
      </c>
      <c r="F66" s="10">
        <v>0</v>
      </c>
      <c r="G66" s="10"/>
      <c r="H66" s="10"/>
      <c r="I66" s="10"/>
      <c r="J66" s="10"/>
      <c r="K66" s="10"/>
    </row>
    <row r="67" spans="2:11" x14ac:dyDescent="0.25">
      <c r="B67" s="8">
        <v>636003</v>
      </c>
      <c r="C67" s="9" t="s">
        <v>56</v>
      </c>
      <c r="D67" s="10">
        <f t="shared" si="18"/>
        <v>0</v>
      </c>
      <c r="E67" s="10">
        <f t="shared" si="19"/>
        <v>0</v>
      </c>
      <c r="F67" s="10">
        <v>0</v>
      </c>
      <c r="G67" s="10"/>
      <c r="H67" s="10"/>
      <c r="I67" s="10"/>
      <c r="J67" s="10"/>
      <c r="K67" s="10"/>
    </row>
    <row r="68" spans="2:11" x14ac:dyDescent="0.25">
      <c r="B68" s="8">
        <v>636004</v>
      </c>
      <c r="C68" s="9" t="s">
        <v>64</v>
      </c>
      <c r="D68" s="10">
        <f t="shared" si="18"/>
        <v>0</v>
      </c>
      <c r="E68" s="10">
        <f t="shared" si="19"/>
        <v>0</v>
      </c>
      <c r="F68" s="10">
        <v>0</v>
      </c>
      <c r="G68" s="10"/>
      <c r="H68" s="10"/>
      <c r="I68" s="10"/>
      <c r="J68" s="10"/>
      <c r="K68" s="10"/>
    </row>
    <row r="69" spans="2:11" x14ac:dyDescent="0.25">
      <c r="B69" s="8">
        <v>636006</v>
      </c>
      <c r="C69" s="9" t="s">
        <v>53</v>
      </c>
      <c r="D69" s="10">
        <f t="shared" si="18"/>
        <v>0</v>
      </c>
      <c r="E69" s="10">
        <f t="shared" si="19"/>
        <v>0</v>
      </c>
      <c r="F69" s="10">
        <v>0</v>
      </c>
      <c r="G69" s="10"/>
      <c r="H69" s="10"/>
      <c r="I69" s="10"/>
      <c r="J69" s="10"/>
      <c r="K69" s="10"/>
    </row>
    <row r="70" spans="2:11" x14ac:dyDescent="0.25">
      <c r="B70" s="8">
        <v>636007</v>
      </c>
      <c r="C70" s="9" t="s">
        <v>60</v>
      </c>
      <c r="D70" s="10">
        <f t="shared" si="18"/>
        <v>0</v>
      </c>
      <c r="E70" s="10">
        <f t="shared" si="19"/>
        <v>0</v>
      </c>
      <c r="F70" s="10">
        <v>0</v>
      </c>
      <c r="G70" s="10"/>
      <c r="H70" s="10"/>
      <c r="I70" s="10"/>
      <c r="J70" s="10"/>
      <c r="K70" s="10"/>
    </row>
    <row r="71" spans="2:11" ht="15.75" thickBot="1" x14ac:dyDescent="0.3">
      <c r="B71" s="35">
        <v>636008</v>
      </c>
      <c r="C71" s="36" t="s">
        <v>61</v>
      </c>
      <c r="D71" s="10">
        <f t="shared" si="18"/>
        <v>0</v>
      </c>
      <c r="E71" s="10">
        <f t="shared" si="19"/>
        <v>0</v>
      </c>
      <c r="F71" s="10">
        <v>0</v>
      </c>
      <c r="G71" s="10"/>
      <c r="H71" s="10"/>
      <c r="I71" s="10"/>
      <c r="J71" s="10"/>
      <c r="K71" s="10"/>
    </row>
    <row r="72" spans="2:11" ht="15.75" thickBot="1" x14ac:dyDescent="0.3">
      <c r="B72" s="25">
        <v>636</v>
      </c>
      <c r="C72" s="26" t="s">
        <v>65</v>
      </c>
      <c r="D72" s="27">
        <f>SUM(D65:D71)</f>
        <v>0</v>
      </c>
      <c r="E72" s="27">
        <f>SUM(E65:E71)</f>
        <v>0</v>
      </c>
      <c r="F72" s="27">
        <f t="shared" ref="F72" si="20">SUM(F65:F71)</f>
        <v>0</v>
      </c>
      <c r="G72" s="27">
        <f>SUM(G65:G71)</f>
        <v>0</v>
      </c>
      <c r="H72" s="27">
        <f>SUM(H65:H71)</f>
        <v>0</v>
      </c>
      <c r="I72" s="27">
        <f>SUM(I65:I71)</f>
        <v>0</v>
      </c>
      <c r="J72" s="27">
        <f>SUM(J65:J71)</f>
        <v>0</v>
      </c>
      <c r="K72" s="27">
        <f>SUM(K65:K71)</f>
        <v>0</v>
      </c>
    </row>
    <row r="73" spans="2:11" x14ac:dyDescent="0.25">
      <c r="B73" s="5">
        <v>637001</v>
      </c>
      <c r="C73" s="6" t="s">
        <v>66</v>
      </c>
      <c r="D73" s="10">
        <f t="shared" ref="D73:D89" si="21">SUMPRODUCT(F73,$D$3)</f>
        <v>120</v>
      </c>
      <c r="E73" s="10">
        <f t="shared" ref="E73:E89" si="22">SUMPRODUCT(F73,$E$3)</f>
        <v>180</v>
      </c>
      <c r="F73" s="10">
        <v>300</v>
      </c>
      <c r="G73" s="10">
        <v>30</v>
      </c>
      <c r="H73" s="10">
        <v>50</v>
      </c>
      <c r="I73" s="10"/>
      <c r="J73" s="10"/>
      <c r="K73" s="10"/>
    </row>
    <row r="74" spans="2:11" x14ac:dyDescent="0.25">
      <c r="B74" s="5">
        <v>637002</v>
      </c>
      <c r="C74" s="6" t="s">
        <v>67</v>
      </c>
      <c r="D74" s="10">
        <f t="shared" si="21"/>
        <v>80</v>
      </c>
      <c r="E74" s="10">
        <f t="shared" si="22"/>
        <v>120</v>
      </c>
      <c r="F74" s="10">
        <v>200</v>
      </c>
      <c r="G74" s="10"/>
      <c r="H74" s="10"/>
      <c r="I74" s="10"/>
      <c r="J74" s="10"/>
      <c r="K74" s="10"/>
    </row>
    <row r="75" spans="2:11" x14ac:dyDescent="0.25">
      <c r="B75" s="5">
        <v>637003</v>
      </c>
      <c r="C75" s="6" t="s">
        <v>68</v>
      </c>
      <c r="D75" s="10">
        <f t="shared" si="21"/>
        <v>0</v>
      </c>
      <c r="E75" s="10">
        <f t="shared" si="22"/>
        <v>0</v>
      </c>
      <c r="F75" s="10">
        <v>0</v>
      </c>
      <c r="G75" s="10"/>
      <c r="H75" s="10"/>
      <c r="I75" s="10"/>
      <c r="J75" s="10"/>
      <c r="K75" s="10"/>
    </row>
    <row r="76" spans="2:11" x14ac:dyDescent="0.25">
      <c r="B76" s="8">
        <v>637004</v>
      </c>
      <c r="C76" s="9" t="s">
        <v>69</v>
      </c>
      <c r="D76" s="10">
        <f t="shared" si="21"/>
        <v>3000</v>
      </c>
      <c r="E76" s="10">
        <f t="shared" si="22"/>
        <v>4500</v>
      </c>
      <c r="F76" s="10">
        <v>7500</v>
      </c>
      <c r="G76" s="10">
        <v>600</v>
      </c>
      <c r="H76" s="10">
        <v>1200</v>
      </c>
      <c r="I76" s="10"/>
      <c r="J76" s="10"/>
      <c r="K76" s="10"/>
    </row>
    <row r="77" spans="2:11" x14ac:dyDescent="0.25">
      <c r="B77" s="8">
        <v>637005</v>
      </c>
      <c r="C77" s="9" t="s">
        <v>70</v>
      </c>
      <c r="D77" s="10">
        <f t="shared" si="21"/>
        <v>240</v>
      </c>
      <c r="E77" s="10">
        <f t="shared" si="22"/>
        <v>360</v>
      </c>
      <c r="F77" s="10">
        <v>600</v>
      </c>
      <c r="G77" s="10">
        <v>50</v>
      </c>
      <c r="H77" s="10">
        <v>50</v>
      </c>
      <c r="I77" s="10"/>
      <c r="J77" s="10"/>
      <c r="K77" s="10"/>
    </row>
    <row r="78" spans="2:11" x14ac:dyDescent="0.25">
      <c r="B78" s="8">
        <v>637006</v>
      </c>
      <c r="C78" s="9" t="s">
        <v>71</v>
      </c>
      <c r="D78" s="10">
        <f t="shared" si="21"/>
        <v>40</v>
      </c>
      <c r="E78" s="10">
        <f t="shared" si="22"/>
        <v>60</v>
      </c>
      <c r="F78" s="10">
        <v>100</v>
      </c>
      <c r="G78" s="10"/>
      <c r="H78" s="10"/>
      <c r="I78" s="10"/>
      <c r="J78" s="10"/>
      <c r="K78" s="10"/>
    </row>
    <row r="79" spans="2:11" x14ac:dyDescent="0.25">
      <c r="B79" s="8">
        <v>637007</v>
      </c>
      <c r="C79" s="9" t="s">
        <v>72</v>
      </c>
      <c r="D79" s="10">
        <f t="shared" si="21"/>
        <v>40</v>
      </c>
      <c r="E79" s="10">
        <f t="shared" si="22"/>
        <v>60</v>
      </c>
      <c r="F79" s="10">
        <v>100</v>
      </c>
      <c r="G79" s="10"/>
      <c r="H79" s="10"/>
      <c r="I79" s="10"/>
      <c r="J79" s="10"/>
      <c r="K79" s="10"/>
    </row>
    <row r="80" spans="2:11" x14ac:dyDescent="0.25">
      <c r="B80" s="8">
        <v>637011</v>
      </c>
      <c r="C80" s="9" t="s">
        <v>73</v>
      </c>
      <c r="D80" s="10">
        <f t="shared" si="21"/>
        <v>0</v>
      </c>
      <c r="E80" s="10">
        <f t="shared" si="22"/>
        <v>0</v>
      </c>
      <c r="F80" s="10">
        <v>0</v>
      </c>
      <c r="G80" s="10"/>
      <c r="H80" s="10"/>
      <c r="I80" s="10"/>
      <c r="J80" s="10"/>
      <c r="K80" s="10"/>
    </row>
    <row r="81" spans="2:11" x14ac:dyDescent="0.25">
      <c r="B81" s="8">
        <v>637012</v>
      </c>
      <c r="C81" s="9" t="s">
        <v>74</v>
      </c>
      <c r="D81" s="10">
        <f t="shared" si="21"/>
        <v>320</v>
      </c>
      <c r="E81" s="10">
        <f t="shared" si="22"/>
        <v>480</v>
      </c>
      <c r="F81" s="10">
        <v>800</v>
      </c>
      <c r="G81" s="10"/>
      <c r="H81" s="10"/>
      <c r="I81" s="10"/>
      <c r="J81" s="10"/>
      <c r="K81" s="10"/>
    </row>
    <row r="82" spans="2:11" x14ac:dyDescent="0.25">
      <c r="B82" s="8">
        <v>637014</v>
      </c>
      <c r="C82" s="9" t="s">
        <v>75</v>
      </c>
      <c r="D82" s="10">
        <f t="shared" si="21"/>
        <v>1400</v>
      </c>
      <c r="E82" s="10">
        <f t="shared" si="22"/>
        <v>2100</v>
      </c>
      <c r="F82" s="10">
        <v>3500</v>
      </c>
      <c r="G82" s="10">
        <v>600</v>
      </c>
      <c r="H82" s="10">
        <v>1000</v>
      </c>
      <c r="I82" s="10"/>
      <c r="J82" s="10"/>
      <c r="K82" s="10"/>
    </row>
    <row r="83" spans="2:11" x14ac:dyDescent="0.25">
      <c r="B83" s="8">
        <v>637015</v>
      </c>
      <c r="C83" s="9" t="s">
        <v>76</v>
      </c>
      <c r="D83" s="10">
        <f t="shared" si="21"/>
        <v>280</v>
      </c>
      <c r="E83" s="10">
        <f t="shared" si="22"/>
        <v>420</v>
      </c>
      <c r="F83" s="10">
        <v>700</v>
      </c>
      <c r="G83" s="10">
        <v>50</v>
      </c>
      <c r="H83" s="10">
        <v>50</v>
      </c>
      <c r="I83" s="10"/>
      <c r="J83" s="10"/>
      <c r="K83" s="10"/>
    </row>
    <row r="84" spans="2:11" x14ac:dyDescent="0.25">
      <c r="B84" s="8">
        <v>637016</v>
      </c>
      <c r="C84" s="9" t="s">
        <v>77</v>
      </c>
      <c r="D84" s="10">
        <f t="shared" si="21"/>
        <v>920</v>
      </c>
      <c r="E84" s="10">
        <f t="shared" si="22"/>
        <v>1380</v>
      </c>
      <c r="F84" s="10">
        <v>2300</v>
      </c>
      <c r="G84" s="10">
        <v>200</v>
      </c>
      <c r="H84" s="10">
        <v>250</v>
      </c>
      <c r="I84" s="10"/>
      <c r="J84" s="10"/>
      <c r="K84" s="10"/>
    </row>
    <row r="85" spans="2:11" x14ac:dyDescent="0.25">
      <c r="B85" s="11">
        <v>637027</v>
      </c>
      <c r="C85" s="12" t="s">
        <v>78</v>
      </c>
      <c r="D85" s="10">
        <f t="shared" si="21"/>
        <v>0</v>
      </c>
      <c r="E85" s="10">
        <f t="shared" si="22"/>
        <v>0</v>
      </c>
      <c r="F85" s="10">
        <v>0</v>
      </c>
      <c r="G85" s="10"/>
      <c r="H85" s="10"/>
      <c r="I85" s="10"/>
      <c r="J85" s="10"/>
      <c r="K85" s="10"/>
    </row>
    <row r="86" spans="2:11" x14ac:dyDescent="0.25">
      <c r="B86" s="11">
        <v>637031</v>
      </c>
      <c r="C86" s="12" t="s">
        <v>79</v>
      </c>
      <c r="D86" s="10">
        <f t="shared" si="21"/>
        <v>0</v>
      </c>
      <c r="E86" s="10">
        <f t="shared" si="22"/>
        <v>0</v>
      </c>
      <c r="F86" s="10">
        <v>0</v>
      </c>
      <c r="G86" s="10"/>
      <c r="H86" s="10"/>
      <c r="I86" s="10"/>
      <c r="J86" s="10"/>
      <c r="K86" s="10"/>
    </row>
    <row r="87" spans="2:11" x14ac:dyDescent="0.25">
      <c r="B87" s="11">
        <v>637035</v>
      </c>
      <c r="C87" s="12" t="s">
        <v>80</v>
      </c>
      <c r="D87" s="10">
        <f t="shared" si="21"/>
        <v>80</v>
      </c>
      <c r="E87" s="10">
        <f t="shared" si="22"/>
        <v>120</v>
      </c>
      <c r="F87" s="10">
        <v>200</v>
      </c>
      <c r="G87" s="10">
        <v>40</v>
      </c>
      <c r="H87" s="10">
        <v>50</v>
      </c>
      <c r="I87" s="10"/>
      <c r="J87" s="10"/>
      <c r="K87" s="10"/>
    </row>
    <row r="88" spans="2:11" x14ac:dyDescent="0.25">
      <c r="B88" s="11">
        <v>637036</v>
      </c>
      <c r="C88" s="37" t="s">
        <v>81</v>
      </c>
      <c r="D88" s="10">
        <f t="shared" si="21"/>
        <v>0</v>
      </c>
      <c r="E88" s="10">
        <f t="shared" si="22"/>
        <v>0</v>
      </c>
      <c r="F88" s="10">
        <v>0</v>
      </c>
      <c r="G88" s="10"/>
      <c r="H88" s="10"/>
      <c r="I88" s="10"/>
      <c r="J88" s="10"/>
      <c r="K88" s="10"/>
    </row>
    <row r="89" spans="2:11" ht="15.75" thickBot="1" x14ac:dyDescent="0.3">
      <c r="B89" s="11">
        <v>637040</v>
      </c>
      <c r="C89" s="12" t="s">
        <v>82</v>
      </c>
      <c r="D89" s="10">
        <f t="shared" si="21"/>
        <v>0</v>
      </c>
      <c r="E89" s="10">
        <f t="shared" si="22"/>
        <v>0</v>
      </c>
      <c r="F89" s="10">
        <v>0</v>
      </c>
      <c r="G89" s="10"/>
      <c r="H89" s="10"/>
      <c r="I89" s="10"/>
      <c r="J89" s="10"/>
      <c r="K89" s="10"/>
    </row>
    <row r="90" spans="2:11" ht="15.75" thickBot="1" x14ac:dyDescent="0.3">
      <c r="B90" s="25">
        <v>637</v>
      </c>
      <c r="C90" s="26" t="s">
        <v>83</v>
      </c>
      <c r="D90" s="27">
        <f t="shared" ref="D90:I90" si="23">SUM(D73:D89)</f>
        <v>6520</v>
      </c>
      <c r="E90" s="27">
        <f t="shared" si="23"/>
        <v>9780</v>
      </c>
      <c r="F90" s="27">
        <f t="shared" si="23"/>
        <v>16300</v>
      </c>
      <c r="G90" s="27">
        <f t="shared" si="23"/>
        <v>1570</v>
      </c>
      <c r="H90" s="27">
        <f t="shared" si="23"/>
        <v>2650</v>
      </c>
      <c r="I90" s="27">
        <f t="shared" si="23"/>
        <v>0</v>
      </c>
      <c r="J90" s="27">
        <f t="shared" ref="J90:K90" si="24">SUM(J73:J89)</f>
        <v>0</v>
      </c>
      <c r="K90" s="27">
        <f t="shared" si="24"/>
        <v>0</v>
      </c>
    </row>
    <row r="91" spans="2:11" ht="15.75" thickBot="1" x14ac:dyDescent="0.3">
      <c r="B91" s="14">
        <v>630</v>
      </c>
      <c r="C91" s="15" t="s">
        <v>84</v>
      </c>
      <c r="D91" s="16">
        <f t="shared" ref="D91:I91" si="25">SUM(D90+D72+D64+D51+D49+D34+D26)</f>
        <v>26760</v>
      </c>
      <c r="E91" s="16">
        <f t="shared" si="25"/>
        <v>40140</v>
      </c>
      <c r="F91" s="16">
        <f t="shared" si="25"/>
        <v>66900</v>
      </c>
      <c r="G91" s="16">
        <f t="shared" si="25"/>
        <v>5290</v>
      </c>
      <c r="H91" s="16">
        <f t="shared" si="25"/>
        <v>9800</v>
      </c>
      <c r="I91" s="16">
        <f t="shared" si="25"/>
        <v>6000</v>
      </c>
      <c r="J91" s="16">
        <f t="shared" ref="J91:K91" si="26">SUM(J90+J72+J64+J51+J49+J34+J26)</f>
        <v>0</v>
      </c>
      <c r="K91" s="16">
        <f t="shared" si="26"/>
        <v>1000</v>
      </c>
    </row>
    <row r="92" spans="2:11" x14ac:dyDescent="0.25">
      <c r="B92" s="38">
        <v>642006</v>
      </c>
      <c r="C92" s="39" t="s">
        <v>85</v>
      </c>
      <c r="D92" s="40">
        <f t="shared" ref="D92:D96" si="27">SUMPRODUCT(F92,$D$3)</f>
        <v>0</v>
      </c>
      <c r="E92" s="40">
        <f t="shared" ref="E92:E96" si="28">SUMPRODUCT(F92,$E$3)</f>
        <v>0</v>
      </c>
      <c r="F92" s="10">
        <v>0</v>
      </c>
      <c r="G92" s="40"/>
      <c r="H92" s="40"/>
      <c r="I92" s="40"/>
      <c r="J92" s="40"/>
      <c r="K92" s="40"/>
    </row>
    <row r="93" spans="2:11" x14ac:dyDescent="0.25">
      <c r="B93" s="41">
        <v>642012</v>
      </c>
      <c r="C93" s="42" t="s">
        <v>86</v>
      </c>
      <c r="D93" s="43">
        <f t="shared" si="27"/>
        <v>0</v>
      </c>
      <c r="E93" s="43">
        <f t="shared" si="28"/>
        <v>0</v>
      </c>
      <c r="F93" s="10">
        <v>0</v>
      </c>
      <c r="G93" s="43"/>
      <c r="H93" s="43"/>
      <c r="I93" s="43"/>
      <c r="J93" s="43"/>
      <c r="K93" s="43"/>
    </row>
    <row r="94" spans="2:11" x14ac:dyDescent="0.25">
      <c r="B94" s="5">
        <v>642013</v>
      </c>
      <c r="C94" s="6" t="s">
        <v>87</v>
      </c>
      <c r="D94" s="28">
        <f t="shared" si="27"/>
        <v>0</v>
      </c>
      <c r="E94" s="28">
        <f>SUMPRODUCT(F94,$E$3)</f>
        <v>0</v>
      </c>
      <c r="F94" s="10">
        <v>0</v>
      </c>
      <c r="G94" s="28">
        <v>2500</v>
      </c>
      <c r="H94" s="28"/>
      <c r="I94" s="28"/>
      <c r="J94" s="28"/>
      <c r="K94" s="28"/>
    </row>
    <row r="95" spans="2:11" x14ac:dyDescent="0.25">
      <c r="B95" s="5">
        <v>642014</v>
      </c>
      <c r="C95" s="6" t="s">
        <v>88</v>
      </c>
      <c r="D95" s="10">
        <f t="shared" si="27"/>
        <v>0</v>
      </c>
      <c r="E95" s="10">
        <f t="shared" si="28"/>
        <v>0</v>
      </c>
      <c r="F95" s="10">
        <v>0</v>
      </c>
      <c r="G95" s="10"/>
      <c r="H95" s="10"/>
      <c r="I95" s="10"/>
      <c r="J95" s="10">
        <v>4000</v>
      </c>
      <c r="K95" s="10"/>
    </row>
    <row r="96" spans="2:11" ht="15.75" thickBot="1" x14ac:dyDescent="0.3">
      <c r="B96" s="8">
        <v>642015</v>
      </c>
      <c r="C96" s="9" t="s">
        <v>89</v>
      </c>
      <c r="D96" s="10">
        <f t="shared" si="27"/>
        <v>80</v>
      </c>
      <c r="E96" s="10">
        <f t="shared" si="28"/>
        <v>120</v>
      </c>
      <c r="F96" s="10">
        <v>200</v>
      </c>
      <c r="G96" s="10">
        <v>50</v>
      </c>
      <c r="H96" s="10">
        <v>100</v>
      </c>
      <c r="I96" s="10"/>
      <c r="J96" s="10"/>
      <c r="K96" s="10"/>
    </row>
    <row r="97" spans="2:15" ht="15.75" thickBot="1" x14ac:dyDescent="0.3">
      <c r="B97" s="14">
        <v>640</v>
      </c>
      <c r="C97" s="15" t="s">
        <v>90</v>
      </c>
      <c r="D97" s="16">
        <f>SUM(D92:D96)</f>
        <v>80</v>
      </c>
      <c r="E97" s="16">
        <f>SUM(E92:E96)</f>
        <v>120</v>
      </c>
      <c r="F97" s="16">
        <f t="shared" ref="F97" si="29">SUM(F92:F96)</f>
        <v>200</v>
      </c>
      <c r="G97" s="16">
        <f>SUM(G92:G96)</f>
        <v>2550</v>
      </c>
      <c r="H97" s="16">
        <f>SUM(H92:H96)</f>
        <v>100</v>
      </c>
      <c r="I97" s="16">
        <f>SUM(I92:I96)</f>
        <v>0</v>
      </c>
      <c r="J97" s="16">
        <f>SUM(J92:J96)</f>
        <v>4000</v>
      </c>
      <c r="K97" s="16">
        <f>SUM(K92:K96)</f>
        <v>0</v>
      </c>
    </row>
    <row r="98" spans="2:15" ht="15.75" thickBot="1" x14ac:dyDescent="0.3">
      <c r="B98" s="17" t="s">
        <v>91</v>
      </c>
      <c r="C98" s="18" t="s">
        <v>92</v>
      </c>
      <c r="D98" s="19">
        <f>SUM(D91+D97)</f>
        <v>26840</v>
      </c>
      <c r="E98" s="19">
        <f>SUM(E91+E97)</f>
        <v>40260</v>
      </c>
      <c r="F98" s="19">
        <f t="shared" ref="F98" si="30">SUM(F91+F97)</f>
        <v>67100</v>
      </c>
      <c r="G98" s="19">
        <f>SUM(G91+G97)</f>
        <v>7840</v>
      </c>
      <c r="H98" s="19">
        <f>SUM(H91+H97)</f>
        <v>9900</v>
      </c>
      <c r="I98" s="19">
        <f>SUM(I91+I97)</f>
        <v>6000</v>
      </c>
      <c r="J98" s="19">
        <f>SUM(J91+J97)</f>
        <v>4000</v>
      </c>
      <c r="K98" s="19">
        <f>SUM(K91+K97)</f>
        <v>1000</v>
      </c>
    </row>
    <row r="99" spans="2:15" ht="15.75" thickBot="1" x14ac:dyDescent="0.3">
      <c r="B99" s="44">
        <v>600</v>
      </c>
      <c r="C99" s="45" t="s">
        <v>93</v>
      </c>
      <c r="D99" s="46">
        <f t="shared" ref="D99:K99" si="31">SUM(D98+D23)</f>
        <v>136710</v>
      </c>
      <c r="E99" s="46">
        <f t="shared" si="31"/>
        <v>248065</v>
      </c>
      <c r="F99" s="46">
        <f t="shared" si="31"/>
        <v>384775</v>
      </c>
      <c r="G99" s="46">
        <f t="shared" si="31"/>
        <v>36245</v>
      </c>
      <c r="H99" s="46">
        <f t="shared" si="31"/>
        <v>42055</v>
      </c>
      <c r="I99" s="46">
        <f t="shared" si="31"/>
        <v>6000</v>
      </c>
      <c r="J99" s="46">
        <f t="shared" si="31"/>
        <v>4000</v>
      </c>
      <c r="K99" s="46">
        <f t="shared" si="31"/>
        <v>1000</v>
      </c>
    </row>
    <row r="100" spans="2:15" x14ac:dyDescent="0.25">
      <c r="B100" s="47">
        <v>713004</v>
      </c>
      <c r="C100" s="48" t="s">
        <v>94</v>
      </c>
      <c r="D100" s="40">
        <f t="shared" ref="D100:D102" si="32">SUMPRODUCT(F100,$D$3)</f>
        <v>0</v>
      </c>
      <c r="E100" s="40">
        <f t="shared" ref="E100:E102" si="33">SUMPRODUCT(F100,$E$3)</f>
        <v>0</v>
      </c>
      <c r="F100" s="10">
        <v>0</v>
      </c>
      <c r="G100" s="40"/>
      <c r="H100" s="40"/>
      <c r="I100" s="40"/>
      <c r="J100" s="40"/>
      <c r="K100" s="40"/>
    </row>
    <row r="101" spans="2:15" x14ac:dyDescent="0.25">
      <c r="B101" s="47">
        <v>717002</v>
      </c>
      <c r="C101" s="48" t="s">
        <v>95</v>
      </c>
      <c r="D101" s="49">
        <f t="shared" si="32"/>
        <v>0</v>
      </c>
      <c r="E101" s="49">
        <f t="shared" si="33"/>
        <v>0</v>
      </c>
      <c r="F101" s="43">
        <v>0</v>
      </c>
      <c r="G101" s="49"/>
      <c r="H101" s="49"/>
      <c r="I101" s="49"/>
      <c r="J101" s="49"/>
      <c r="K101" s="49"/>
    </row>
    <row r="102" spans="2:15" ht="15.75" thickBot="1" x14ac:dyDescent="0.3">
      <c r="B102" s="47">
        <v>717003</v>
      </c>
      <c r="C102" s="48" t="s">
        <v>96</v>
      </c>
      <c r="D102" s="49">
        <f t="shared" si="32"/>
        <v>0</v>
      </c>
      <c r="E102" s="49">
        <f t="shared" si="33"/>
        <v>0</v>
      </c>
      <c r="F102" s="10">
        <v>0</v>
      </c>
      <c r="G102" s="49"/>
      <c r="H102" s="49"/>
      <c r="I102" s="49"/>
      <c r="J102" s="49"/>
      <c r="K102" s="49"/>
    </row>
    <row r="103" spans="2:15" ht="15.75" thickBot="1" x14ac:dyDescent="0.3">
      <c r="B103" s="44">
        <v>700</v>
      </c>
      <c r="C103" s="45" t="s">
        <v>97</v>
      </c>
      <c r="D103" s="46">
        <f t="shared" ref="D103:I103" si="34">SUM(D100:D102)</f>
        <v>0</v>
      </c>
      <c r="E103" s="46">
        <f t="shared" si="34"/>
        <v>0</v>
      </c>
      <c r="F103" s="46">
        <f t="shared" si="34"/>
        <v>0</v>
      </c>
      <c r="G103" s="46">
        <f t="shared" si="34"/>
        <v>0</v>
      </c>
      <c r="H103" s="46">
        <f t="shared" si="34"/>
        <v>0</v>
      </c>
      <c r="I103" s="46">
        <f t="shared" si="34"/>
        <v>0</v>
      </c>
      <c r="J103" s="46">
        <f t="shared" ref="J103:K103" si="35">SUM(J100:J102)</f>
        <v>0</v>
      </c>
      <c r="K103" s="46">
        <f t="shared" si="35"/>
        <v>0</v>
      </c>
    </row>
    <row r="104" spans="2:15" ht="15.75" thickBot="1" x14ac:dyDescent="0.3">
      <c r="B104" s="50" t="s">
        <v>98</v>
      </c>
      <c r="C104" s="51" t="s">
        <v>99</v>
      </c>
      <c r="D104" s="52">
        <f>SUM(D99+D103)</f>
        <v>136710</v>
      </c>
      <c r="E104" s="52">
        <f>SUM(E99+E103)</f>
        <v>248065</v>
      </c>
      <c r="F104" s="52">
        <f t="shared" ref="F104" si="36">SUM(F99+F103)</f>
        <v>384775</v>
      </c>
      <c r="G104" s="52">
        <f>SUM(G99+G103)</f>
        <v>36245</v>
      </c>
      <c r="H104" s="52">
        <f>SUM(H99+H103)</f>
        <v>42055</v>
      </c>
      <c r="I104" s="52">
        <f>SUM(I99+I103)</f>
        <v>6000</v>
      </c>
      <c r="J104" s="52">
        <f>SUM(J99+J103)</f>
        <v>4000</v>
      </c>
      <c r="K104" s="52">
        <f>SUM(K99+K103)</f>
        <v>1000</v>
      </c>
      <c r="L104" s="288">
        <f>SUM(F104:K104)</f>
        <v>474075</v>
      </c>
    </row>
    <row r="105" spans="2:15" x14ac:dyDescent="0.25">
      <c r="B105" s="53"/>
      <c r="C105" s="54" t="s">
        <v>100</v>
      </c>
      <c r="D105" s="55">
        <f t="shared" ref="D105:K105" si="37">SUM(D23)</f>
        <v>109870</v>
      </c>
      <c r="E105" s="55">
        <f t="shared" si="37"/>
        <v>207805</v>
      </c>
      <c r="F105" s="55">
        <f t="shared" si="37"/>
        <v>317675</v>
      </c>
      <c r="G105" s="55">
        <f t="shared" si="37"/>
        <v>28405</v>
      </c>
      <c r="H105" s="55">
        <f t="shared" si="37"/>
        <v>32155</v>
      </c>
      <c r="I105" s="55">
        <f t="shared" si="37"/>
        <v>0</v>
      </c>
      <c r="J105" s="55">
        <f t="shared" si="37"/>
        <v>0</v>
      </c>
      <c r="K105" s="55">
        <f t="shared" si="37"/>
        <v>0</v>
      </c>
      <c r="L105" s="288">
        <f>SUM(F105:J105)</f>
        <v>378235</v>
      </c>
    </row>
    <row r="106" spans="2:15" x14ac:dyDescent="0.25">
      <c r="B106" s="53"/>
      <c r="C106" s="54" t="s">
        <v>101</v>
      </c>
      <c r="D106" s="55">
        <f t="shared" ref="D106:I106" si="38">SUM(D98)</f>
        <v>26840</v>
      </c>
      <c r="E106" s="55">
        <f t="shared" si="38"/>
        <v>40260</v>
      </c>
      <c r="F106" s="55">
        <f t="shared" si="38"/>
        <v>67100</v>
      </c>
      <c r="G106" s="55">
        <f t="shared" si="38"/>
        <v>7840</v>
      </c>
      <c r="H106" s="55">
        <f t="shared" si="38"/>
        <v>9900</v>
      </c>
      <c r="I106" s="55">
        <f t="shared" si="38"/>
        <v>6000</v>
      </c>
      <c r="J106" s="55">
        <f t="shared" ref="J106:K106" si="39">SUM(J98)</f>
        <v>4000</v>
      </c>
      <c r="K106" s="55">
        <f t="shared" si="39"/>
        <v>1000</v>
      </c>
      <c r="L106" s="288">
        <f>SUM(F106:J106)</f>
        <v>94840</v>
      </c>
      <c r="N106" s="288">
        <f>SUM(G106+K106)</f>
        <v>8840</v>
      </c>
      <c r="O106" s="288">
        <f>SUM(H106+I106)</f>
        <v>15900</v>
      </c>
    </row>
    <row r="107" spans="2:15" x14ac:dyDescent="0.25">
      <c r="B107" s="53"/>
      <c r="C107" s="54" t="s">
        <v>102</v>
      </c>
      <c r="D107" s="55">
        <f t="shared" ref="D107:K107" si="40">SUM(D103)</f>
        <v>0</v>
      </c>
      <c r="E107" s="55">
        <f t="shared" si="40"/>
        <v>0</v>
      </c>
      <c r="F107" s="55">
        <f t="shared" si="40"/>
        <v>0</v>
      </c>
      <c r="G107" s="55">
        <f t="shared" si="40"/>
        <v>0</v>
      </c>
      <c r="H107" s="55">
        <f t="shared" si="40"/>
        <v>0</v>
      </c>
      <c r="I107" s="55">
        <f t="shared" si="40"/>
        <v>0</v>
      </c>
      <c r="J107" s="55">
        <f t="shared" si="40"/>
        <v>0</v>
      </c>
      <c r="K107" s="55">
        <f t="shared" si="40"/>
        <v>0</v>
      </c>
      <c r="L107" s="288">
        <f>SUM(F107:J107)</f>
        <v>0</v>
      </c>
    </row>
    <row r="108" spans="2:15" x14ac:dyDescent="0.25">
      <c r="C108" s="54" t="s">
        <v>103</v>
      </c>
      <c r="D108" s="56">
        <f t="shared" ref="D108:K108" si="41">SUM(D105:D107)</f>
        <v>136710</v>
      </c>
      <c r="E108" s="56">
        <f t="shared" si="41"/>
        <v>248065</v>
      </c>
      <c r="F108" s="56">
        <f t="shared" si="41"/>
        <v>384775</v>
      </c>
      <c r="G108" s="56">
        <f t="shared" si="41"/>
        <v>36245</v>
      </c>
      <c r="H108" s="56">
        <f t="shared" si="41"/>
        <v>42055</v>
      </c>
      <c r="I108" s="56">
        <f t="shared" si="41"/>
        <v>6000</v>
      </c>
      <c r="J108" s="56">
        <f t="shared" si="41"/>
        <v>4000</v>
      </c>
      <c r="K108" s="56">
        <f t="shared" si="41"/>
        <v>1000</v>
      </c>
      <c r="L108" s="288">
        <f>SUM(F108:J108)</f>
        <v>473075</v>
      </c>
    </row>
    <row r="109" spans="2:15" x14ac:dyDescent="0.25">
      <c r="C109" s="54"/>
      <c r="D109" s="56"/>
      <c r="E109" s="56"/>
      <c r="F109" s="56">
        <f>SUM(F105:F107)</f>
        <v>384775</v>
      </c>
      <c r="G109" s="56"/>
      <c r="H109" s="56">
        <f>SUM(G108:H108)</f>
        <v>78300</v>
      </c>
      <c r="K109" s="56">
        <f>SUM(I108:K108)</f>
        <v>11000</v>
      </c>
      <c r="L109" s="288">
        <f>SUM(F109+H109+K109)</f>
        <v>474075</v>
      </c>
    </row>
    <row r="110" spans="2:15" x14ac:dyDescent="0.25">
      <c r="C110" s="1" t="s">
        <v>152</v>
      </c>
      <c r="F110" s="290"/>
      <c r="G110" s="290"/>
      <c r="H110" s="290"/>
      <c r="I110" s="290"/>
      <c r="J110" s="290"/>
      <c r="K110" s="290"/>
    </row>
    <row r="111" spans="2:15" ht="15.75" thickBot="1" x14ac:dyDescent="0.3">
      <c r="E111" s="73" t="s">
        <v>20</v>
      </c>
      <c r="F111" s="73" t="s">
        <v>153</v>
      </c>
      <c r="G111" s="73">
        <v>700</v>
      </c>
      <c r="H111" s="56"/>
    </row>
    <row r="112" spans="2:15" ht="15.75" thickBot="1" x14ac:dyDescent="0.3">
      <c r="C112" s="172" t="s">
        <v>154</v>
      </c>
      <c r="D112" s="118" t="s">
        <v>103</v>
      </c>
      <c r="E112" s="119" t="s">
        <v>155</v>
      </c>
      <c r="F112" s="120" t="s">
        <v>101</v>
      </c>
      <c r="G112" s="120" t="s">
        <v>202</v>
      </c>
      <c r="H112" s="56" t="s">
        <v>257</v>
      </c>
      <c r="I112" s="292" t="s">
        <v>258</v>
      </c>
    </row>
    <row r="113" spans="3:9" x14ac:dyDescent="0.25">
      <c r="C113" s="173" t="s">
        <v>156</v>
      </c>
      <c r="D113" s="121">
        <f>SUM(E113:G113)</f>
        <v>384775</v>
      </c>
      <c r="E113" s="122">
        <v>317675</v>
      </c>
      <c r="F113" s="123">
        <v>67100</v>
      </c>
      <c r="G113" s="123"/>
      <c r="H113" s="56">
        <f>SUM(D113-'návrh doplnok prac sila'!D113)</f>
        <v>0</v>
      </c>
      <c r="I113" s="288">
        <f>SUM(D113-'návrh rozpočtu'!D113)</f>
        <v>0</v>
      </c>
    </row>
    <row r="114" spans="3:9" x14ac:dyDescent="0.25">
      <c r="C114" s="174" t="s">
        <v>157</v>
      </c>
      <c r="D114" s="124">
        <f t="shared" ref="D114:D177" si="42">SUM(E114:G114)</f>
        <v>0</v>
      </c>
      <c r="E114" s="125"/>
      <c r="F114" s="126"/>
      <c r="G114" s="126"/>
      <c r="H114" s="56">
        <f>SUM(D114-'návrh doplnok prac sila'!D114)</f>
        <v>0</v>
      </c>
      <c r="I114" s="288">
        <f>SUM(D114-'návrh rozpočtu'!D114)</f>
        <v>0</v>
      </c>
    </row>
    <row r="115" spans="3:9" ht="15.75" thickBot="1" x14ac:dyDescent="0.3">
      <c r="C115" s="174"/>
      <c r="D115" s="124">
        <f t="shared" si="42"/>
        <v>0</v>
      </c>
      <c r="E115" s="125"/>
      <c r="F115" s="126"/>
      <c r="G115" s="126"/>
      <c r="H115" s="56">
        <f>SUM(D115-'návrh doplnok prac sila'!D115)</f>
        <v>0</v>
      </c>
      <c r="I115" s="288">
        <f>SUM(D115-'návrh rozpočtu'!D115)</f>
        <v>0</v>
      </c>
    </row>
    <row r="116" spans="3:9" ht="15.75" thickBot="1" x14ac:dyDescent="0.3">
      <c r="C116" s="175" t="s">
        <v>158</v>
      </c>
      <c r="D116" s="127">
        <f t="shared" si="42"/>
        <v>384775</v>
      </c>
      <c r="E116" s="128">
        <f>SUM(E113:E115)</f>
        <v>317675</v>
      </c>
      <c r="F116" s="129">
        <f>SUM(F113:F115)</f>
        <v>67100</v>
      </c>
      <c r="G116" s="129">
        <f>SUM(G113:G115)</f>
        <v>0</v>
      </c>
      <c r="H116" s="56">
        <f>SUM(D116-'návrh doplnok prac sila'!D116)</f>
        <v>0</v>
      </c>
      <c r="I116" s="288">
        <f>SUM(D116-'návrh rozpočtu'!D116)</f>
        <v>0</v>
      </c>
    </row>
    <row r="117" spans="3:9" x14ac:dyDescent="0.25">
      <c r="C117" s="176" t="s">
        <v>159</v>
      </c>
      <c r="D117" s="130">
        <f t="shared" si="42"/>
        <v>0</v>
      </c>
      <c r="E117" s="131"/>
      <c r="F117" s="132"/>
      <c r="G117" s="132"/>
      <c r="H117" s="56">
        <f>SUM(D117-'návrh doplnok prac sila'!D117)</f>
        <v>0</v>
      </c>
      <c r="I117" s="288">
        <f>SUM(D117-'návrh rozpočtu'!D117)</f>
        <v>0</v>
      </c>
    </row>
    <row r="118" spans="3:9" x14ac:dyDescent="0.25">
      <c r="C118" s="176" t="s">
        <v>160</v>
      </c>
      <c r="D118" s="130">
        <f t="shared" si="42"/>
        <v>0</v>
      </c>
      <c r="E118" s="131"/>
      <c r="F118" s="132"/>
      <c r="G118" s="132"/>
      <c r="H118" s="56">
        <f>SUM(D118-'návrh doplnok prac sila'!D118)</f>
        <v>0</v>
      </c>
      <c r="I118" s="288">
        <f>SUM(D118-'návrh rozpočtu'!D118)</f>
        <v>0</v>
      </c>
    </row>
    <row r="119" spans="3:9" x14ac:dyDescent="0.25">
      <c r="C119" s="177" t="s">
        <v>161</v>
      </c>
      <c r="D119" s="130">
        <f t="shared" si="42"/>
        <v>0</v>
      </c>
      <c r="E119" s="133"/>
      <c r="F119" s="134"/>
      <c r="G119" s="134"/>
      <c r="H119" s="56">
        <f>SUM(D119-'návrh doplnok prac sila'!D119)</f>
        <v>0</v>
      </c>
      <c r="I119" s="288">
        <f>SUM(D119-'návrh rozpočtu'!D119)</f>
        <v>0</v>
      </c>
    </row>
    <row r="120" spans="3:9" x14ac:dyDescent="0.25">
      <c r="C120" s="177" t="s">
        <v>162</v>
      </c>
      <c r="D120" s="130">
        <f t="shared" si="42"/>
        <v>0</v>
      </c>
      <c r="E120" s="133"/>
      <c r="F120" s="134"/>
      <c r="G120" s="134"/>
      <c r="H120" s="56">
        <f>SUM(D120-'návrh doplnok prac sila'!D120)</f>
        <v>0</v>
      </c>
      <c r="I120" s="288">
        <f>SUM(D120-'návrh rozpočtu'!D120)</f>
        <v>0</v>
      </c>
    </row>
    <row r="121" spans="3:9" x14ac:dyDescent="0.25">
      <c r="C121" s="177" t="s">
        <v>163</v>
      </c>
      <c r="D121" s="130">
        <f t="shared" si="42"/>
        <v>0</v>
      </c>
      <c r="E121" s="133"/>
      <c r="F121" s="134"/>
      <c r="G121" s="134"/>
      <c r="H121" s="56">
        <f>SUM(D121-'návrh doplnok prac sila'!D121)</f>
        <v>0</v>
      </c>
      <c r="I121" s="288">
        <f>SUM(D121-'návrh rozpočtu'!D121)</f>
        <v>0</v>
      </c>
    </row>
    <row r="122" spans="3:9" x14ac:dyDescent="0.25">
      <c r="C122" s="177" t="s">
        <v>164</v>
      </c>
      <c r="D122" s="130">
        <f t="shared" si="42"/>
        <v>0</v>
      </c>
      <c r="E122" s="133"/>
      <c r="F122" s="134"/>
      <c r="G122" s="134"/>
      <c r="H122" s="56">
        <f>SUM(D122-'návrh doplnok prac sila'!D122)</f>
        <v>0</v>
      </c>
      <c r="I122" s="288">
        <f>SUM(D122-'návrh rozpočtu'!D122)</f>
        <v>0</v>
      </c>
    </row>
    <row r="123" spans="3:9" x14ac:dyDescent="0.25">
      <c r="C123" s="177" t="s">
        <v>165</v>
      </c>
      <c r="D123" s="130">
        <f t="shared" si="42"/>
        <v>0</v>
      </c>
      <c r="E123" s="133"/>
      <c r="F123" s="134"/>
      <c r="G123" s="134"/>
      <c r="H123" s="56">
        <f>SUM(D123-'návrh doplnok prac sila'!D123)</f>
        <v>0</v>
      </c>
      <c r="I123" s="288">
        <f>SUM(D123-'návrh rozpočtu'!D123)</f>
        <v>0</v>
      </c>
    </row>
    <row r="124" spans="3:9" x14ac:dyDescent="0.25">
      <c r="C124" s="178" t="s">
        <v>166</v>
      </c>
      <c r="D124" s="130">
        <f t="shared" si="42"/>
        <v>0</v>
      </c>
      <c r="E124" s="133"/>
      <c r="F124" s="134"/>
      <c r="G124" s="134"/>
      <c r="H124" s="56">
        <f>SUM(D124-'návrh doplnok prac sila'!D124)</f>
        <v>0</v>
      </c>
      <c r="I124" s="288">
        <f>SUM(D124-'návrh rozpočtu'!D124)</f>
        <v>0</v>
      </c>
    </row>
    <row r="125" spans="3:9" ht="15.75" thickBot="1" x14ac:dyDescent="0.3">
      <c r="C125" s="178" t="s">
        <v>167</v>
      </c>
      <c r="D125" s="130">
        <f t="shared" si="42"/>
        <v>0</v>
      </c>
      <c r="E125" s="133"/>
      <c r="F125" s="134"/>
      <c r="G125" s="134"/>
      <c r="H125" s="56">
        <f>SUM(D125-'návrh doplnok prac sila'!D125)</f>
        <v>0</v>
      </c>
      <c r="I125" s="288">
        <f>SUM(D125-'návrh rozpočtu'!D125)</f>
        <v>0</v>
      </c>
    </row>
    <row r="126" spans="3:9" ht="15.75" thickBot="1" x14ac:dyDescent="0.3">
      <c r="C126" s="175" t="s">
        <v>168</v>
      </c>
      <c r="D126" s="127">
        <f t="shared" si="42"/>
        <v>0</v>
      </c>
      <c r="E126" s="128">
        <f>SUM(E117:E125)</f>
        <v>0</v>
      </c>
      <c r="F126" s="129">
        <f t="shared" ref="F126:G126" si="43">SUM(F117:F125)</f>
        <v>0</v>
      </c>
      <c r="G126" s="129">
        <f t="shared" si="43"/>
        <v>0</v>
      </c>
      <c r="H126" s="56">
        <f>SUM(D126-'návrh doplnok prac sila'!D126)</f>
        <v>0</v>
      </c>
      <c r="I126" s="288">
        <f>SUM(D126-'návrh rozpočtu'!D126)</f>
        <v>0</v>
      </c>
    </row>
    <row r="127" spans="3:9" x14ac:dyDescent="0.25">
      <c r="C127" s="174" t="s">
        <v>169</v>
      </c>
      <c r="D127" s="124">
        <f t="shared" si="42"/>
        <v>4000</v>
      </c>
      <c r="E127" s="125"/>
      <c r="F127" s="126">
        <v>4000</v>
      </c>
      <c r="G127" s="126"/>
      <c r="H127" s="56">
        <f>SUM(D127-'návrh doplnok prac sila'!D127)</f>
        <v>0</v>
      </c>
      <c r="I127" s="288">
        <f>SUM(D127-'návrh rozpočtu'!D127)</f>
        <v>0</v>
      </c>
    </row>
    <row r="128" spans="3:9" ht="15.75" thickBot="1" x14ac:dyDescent="0.3">
      <c r="C128" s="179" t="s">
        <v>170</v>
      </c>
      <c r="D128" s="135">
        <f t="shared" si="42"/>
        <v>0</v>
      </c>
      <c r="E128" s="136"/>
      <c r="F128" s="137"/>
      <c r="G128" s="137"/>
      <c r="H128" s="56">
        <f>SUM(D128-'návrh doplnok prac sila'!D128)</f>
        <v>0</v>
      </c>
      <c r="I128" s="288">
        <f>SUM(D128-'návrh rozpočtu'!D128)</f>
        <v>0</v>
      </c>
    </row>
    <row r="129" spans="3:9" ht="15.75" thickBot="1" x14ac:dyDescent="0.3">
      <c r="C129" s="180" t="s">
        <v>171</v>
      </c>
      <c r="D129" s="138">
        <f t="shared" si="42"/>
        <v>4000</v>
      </c>
      <c r="E129" s="139">
        <f>SUM(E127:E128)</f>
        <v>0</v>
      </c>
      <c r="F129" s="148">
        <f t="shared" ref="F129" si="44">SUM(F127:F128)</f>
        <v>4000</v>
      </c>
      <c r="G129" s="148">
        <f>SUM(G127:G128)</f>
        <v>0</v>
      </c>
      <c r="H129" s="56">
        <f>SUM(D129-'návrh doplnok prac sila'!D129)</f>
        <v>0</v>
      </c>
      <c r="I129" s="288">
        <f>SUM(D129-'návrh rozpočtu'!D129)</f>
        <v>0</v>
      </c>
    </row>
    <row r="130" spans="3:9" ht="15.75" thickBot="1" x14ac:dyDescent="0.3">
      <c r="C130" s="181" t="s">
        <v>172</v>
      </c>
      <c r="D130" s="140">
        <f t="shared" si="42"/>
        <v>388775</v>
      </c>
      <c r="E130" s="141">
        <f>SUM(E129+E126+E116)</f>
        <v>317675</v>
      </c>
      <c r="F130" s="157">
        <f t="shared" ref="F130:G130" si="45">SUM(F129+F126+F116)</f>
        <v>71100</v>
      </c>
      <c r="G130" s="157">
        <f t="shared" si="45"/>
        <v>0</v>
      </c>
      <c r="H130" s="56">
        <f>SUM(D130-'návrh doplnok prac sila'!D130)</f>
        <v>0</v>
      </c>
      <c r="I130" s="288">
        <f>SUM(D130-'návrh rozpočtu'!D130)</f>
        <v>0</v>
      </c>
    </row>
    <row r="131" spans="3:9" x14ac:dyDescent="0.25">
      <c r="C131" s="174" t="s">
        <v>173</v>
      </c>
      <c r="D131" s="124">
        <f t="shared" si="42"/>
        <v>0</v>
      </c>
      <c r="E131" s="125"/>
      <c r="F131" s="126"/>
      <c r="G131" s="126"/>
      <c r="H131" s="56">
        <f>SUM(D131-'návrh doplnok prac sila'!D131)</f>
        <v>0</v>
      </c>
      <c r="I131" s="288">
        <f>SUM(D131-'návrh rozpočtu'!D131)</f>
        <v>0</v>
      </c>
    </row>
    <row r="132" spans="3:9" x14ac:dyDescent="0.25">
      <c r="C132" s="174" t="s">
        <v>157</v>
      </c>
      <c r="D132" s="124">
        <f t="shared" si="42"/>
        <v>0</v>
      </c>
      <c r="E132" s="125"/>
      <c r="F132" s="126"/>
      <c r="G132" s="126"/>
      <c r="H132" s="56">
        <f>SUM(D132-'návrh doplnok prac sila'!D132)</f>
        <v>0</v>
      </c>
      <c r="I132" s="288">
        <f>SUM(D132-'návrh rozpočtu'!D132)</f>
        <v>0</v>
      </c>
    </row>
    <row r="133" spans="3:9" ht="15.75" thickBot="1" x14ac:dyDescent="0.3">
      <c r="C133" s="174"/>
      <c r="D133" s="124">
        <f t="shared" si="42"/>
        <v>0</v>
      </c>
      <c r="E133" s="125"/>
      <c r="F133" s="126"/>
      <c r="G133" s="126"/>
      <c r="H133" s="56">
        <f>SUM(D133-'návrh doplnok prac sila'!D133)</f>
        <v>0</v>
      </c>
      <c r="I133" s="288">
        <f>SUM(D133-'návrh rozpočtu'!D133)</f>
        <v>0</v>
      </c>
    </row>
    <row r="134" spans="3:9" ht="15.75" thickBot="1" x14ac:dyDescent="0.3">
      <c r="C134" s="175" t="s">
        <v>174</v>
      </c>
      <c r="D134" s="127">
        <f t="shared" si="42"/>
        <v>0</v>
      </c>
      <c r="E134" s="128">
        <f>SUM(E131:E133)</f>
        <v>0</v>
      </c>
      <c r="F134" s="129">
        <f>SUM(F131:F133)</f>
        <v>0</v>
      </c>
      <c r="G134" s="129">
        <f>SUM(G131:G133)</f>
        <v>0</v>
      </c>
      <c r="H134" s="56">
        <f>SUM(D134-'návrh doplnok prac sila'!D134)</f>
        <v>0</v>
      </c>
      <c r="I134" s="288">
        <f>SUM(D134-'návrh rozpočtu'!D134)</f>
        <v>0</v>
      </c>
    </row>
    <row r="135" spans="3:9" x14ac:dyDescent="0.25">
      <c r="C135" s="182" t="s">
        <v>159</v>
      </c>
      <c r="D135" s="142">
        <f t="shared" si="42"/>
        <v>0</v>
      </c>
      <c r="E135" s="143"/>
      <c r="F135" s="144"/>
      <c r="G135" s="144"/>
      <c r="H135" s="56">
        <f>SUM(D135-'návrh doplnok prac sila'!D135)</f>
        <v>0</v>
      </c>
      <c r="I135" s="288">
        <f>SUM(D135-'návrh rozpočtu'!D135)</f>
        <v>0</v>
      </c>
    </row>
    <row r="136" spans="3:9" x14ac:dyDescent="0.25">
      <c r="C136" s="176" t="s">
        <v>160</v>
      </c>
      <c r="D136" s="130">
        <f t="shared" si="42"/>
        <v>0</v>
      </c>
      <c r="E136" s="131"/>
      <c r="F136" s="132"/>
      <c r="G136" s="132"/>
      <c r="H136" s="56">
        <f>SUM(D136-'návrh doplnok prac sila'!D136)</f>
        <v>0</v>
      </c>
      <c r="I136" s="288">
        <f>SUM(D136-'návrh rozpočtu'!D136)</f>
        <v>0</v>
      </c>
    </row>
    <row r="137" spans="3:9" x14ac:dyDescent="0.25">
      <c r="C137" s="177" t="s">
        <v>161</v>
      </c>
      <c r="D137" s="130">
        <f t="shared" si="42"/>
        <v>0</v>
      </c>
      <c r="E137" s="133"/>
      <c r="F137" s="134"/>
      <c r="G137" s="134"/>
      <c r="H137" s="56">
        <f>SUM(D137-'návrh doplnok prac sila'!D137)</f>
        <v>0</v>
      </c>
      <c r="I137" s="288">
        <f>SUM(D137-'návrh rozpočtu'!D137)</f>
        <v>0</v>
      </c>
    </row>
    <row r="138" spans="3:9" x14ac:dyDescent="0.25">
      <c r="C138" s="177" t="s">
        <v>162</v>
      </c>
      <c r="D138" s="130">
        <f t="shared" si="42"/>
        <v>0</v>
      </c>
      <c r="E138" s="133"/>
      <c r="F138" s="134"/>
      <c r="G138" s="134"/>
      <c r="H138" s="56">
        <f>SUM(D138-'návrh doplnok prac sila'!D138)</f>
        <v>0</v>
      </c>
      <c r="I138" s="288">
        <f>SUM(D138-'návrh rozpočtu'!D138)</f>
        <v>0</v>
      </c>
    </row>
    <row r="139" spans="3:9" x14ac:dyDescent="0.25">
      <c r="C139" s="177" t="s">
        <v>163</v>
      </c>
      <c r="D139" s="130">
        <f t="shared" si="42"/>
        <v>0</v>
      </c>
      <c r="E139" s="133"/>
      <c r="F139" s="134"/>
      <c r="G139" s="134"/>
      <c r="H139" s="56">
        <f>SUM(D139-'návrh doplnok prac sila'!D139)</f>
        <v>0</v>
      </c>
      <c r="I139" s="288">
        <f>SUM(D139-'návrh rozpočtu'!D139)</f>
        <v>0</v>
      </c>
    </row>
    <row r="140" spans="3:9" x14ac:dyDescent="0.25">
      <c r="C140" s="177" t="s">
        <v>164</v>
      </c>
      <c r="D140" s="130">
        <f t="shared" si="42"/>
        <v>0</v>
      </c>
      <c r="E140" s="133"/>
      <c r="F140" s="134"/>
      <c r="G140" s="134"/>
      <c r="H140" s="56">
        <f>SUM(D140-'návrh doplnok prac sila'!D140)</f>
        <v>0</v>
      </c>
      <c r="I140" s="288">
        <f>SUM(D140-'návrh rozpočtu'!D140)</f>
        <v>0</v>
      </c>
    </row>
    <row r="141" spans="3:9" x14ac:dyDescent="0.25">
      <c r="C141" s="177" t="s">
        <v>165</v>
      </c>
      <c r="D141" s="130">
        <f t="shared" si="42"/>
        <v>0</v>
      </c>
      <c r="E141" s="133"/>
      <c r="F141" s="134"/>
      <c r="G141" s="134"/>
      <c r="H141" s="56">
        <f>SUM(D141-'návrh doplnok prac sila'!D141)</f>
        <v>0</v>
      </c>
      <c r="I141" s="288">
        <f>SUM(D141-'návrh rozpočtu'!D141)</f>
        <v>0</v>
      </c>
    </row>
    <row r="142" spans="3:9" x14ac:dyDescent="0.25">
      <c r="C142" s="178" t="s">
        <v>166</v>
      </c>
      <c r="D142" s="130">
        <f t="shared" si="42"/>
        <v>0</v>
      </c>
      <c r="E142" s="133"/>
      <c r="F142" s="134"/>
      <c r="G142" s="134"/>
      <c r="H142" s="56">
        <f>SUM(D142-'návrh doplnok prac sila'!D142)</f>
        <v>0</v>
      </c>
      <c r="I142" s="288">
        <f>SUM(D142-'návrh rozpočtu'!D142)</f>
        <v>0</v>
      </c>
    </row>
    <row r="143" spans="3:9" ht="15.75" thickBot="1" x14ac:dyDescent="0.3">
      <c r="C143" s="183"/>
      <c r="D143" s="145">
        <f t="shared" si="42"/>
        <v>0</v>
      </c>
      <c r="E143" s="146"/>
      <c r="F143" s="147"/>
      <c r="G143" s="147"/>
      <c r="H143" s="56">
        <f>SUM(D143-'návrh doplnok prac sila'!D143)</f>
        <v>0</v>
      </c>
      <c r="I143" s="288">
        <f>SUM(D143-'návrh rozpočtu'!D143)</f>
        <v>0</v>
      </c>
    </row>
    <row r="144" spans="3:9" ht="15.75" thickBot="1" x14ac:dyDescent="0.3">
      <c r="C144" s="175" t="s">
        <v>175</v>
      </c>
      <c r="D144" s="127">
        <f t="shared" si="42"/>
        <v>0</v>
      </c>
      <c r="E144" s="128">
        <f>SUM(E135:E143)</f>
        <v>0</v>
      </c>
      <c r="F144" s="129">
        <f>SUM(F135:F143)</f>
        <v>0</v>
      </c>
      <c r="G144" s="129">
        <f>SUM(G135:G143)</f>
        <v>0</v>
      </c>
      <c r="H144" s="56">
        <f>SUM(D144-'návrh doplnok prac sila'!D144)</f>
        <v>0</v>
      </c>
      <c r="I144" s="288">
        <f>SUM(D144-'návrh rozpočtu'!D144)</f>
        <v>0</v>
      </c>
    </row>
    <row r="145" spans="3:11" x14ac:dyDescent="0.25">
      <c r="C145" s="174" t="s">
        <v>176</v>
      </c>
      <c r="D145" s="124">
        <f t="shared" si="42"/>
        <v>0</v>
      </c>
      <c r="E145" s="125"/>
      <c r="F145" s="126"/>
      <c r="G145" s="126"/>
      <c r="H145" s="56">
        <f>SUM(D145-'návrh doplnok prac sila'!D145)</f>
        <v>0</v>
      </c>
      <c r="I145" s="288">
        <f>SUM(D145-'návrh rozpočtu'!D145)</f>
        <v>0</v>
      </c>
    </row>
    <row r="146" spans="3:11" ht="15.75" thickBot="1" x14ac:dyDescent="0.3">
      <c r="C146" s="179"/>
      <c r="D146" s="135">
        <f t="shared" si="42"/>
        <v>0</v>
      </c>
      <c r="E146" s="136"/>
      <c r="F146" s="137"/>
      <c r="G146" s="137"/>
      <c r="H146" s="56">
        <f>SUM(D146-'návrh doplnok prac sila'!D146)</f>
        <v>0</v>
      </c>
      <c r="I146" s="288">
        <f>SUM(D146-'návrh rozpočtu'!D146)</f>
        <v>0</v>
      </c>
    </row>
    <row r="147" spans="3:11" ht="15.75" thickBot="1" x14ac:dyDescent="0.3">
      <c r="C147" s="180" t="s">
        <v>177</v>
      </c>
      <c r="D147" s="138">
        <f t="shared" si="42"/>
        <v>0</v>
      </c>
      <c r="E147" s="139">
        <f>SUM(E145:E146)</f>
        <v>0</v>
      </c>
      <c r="F147" s="148">
        <f>SUM(F145:F146)</f>
        <v>0</v>
      </c>
      <c r="G147" s="148">
        <f>SUM(G145:G146)</f>
        <v>0</v>
      </c>
      <c r="H147" s="56">
        <f>SUM(D147-'návrh doplnok prac sila'!D147)</f>
        <v>0</v>
      </c>
      <c r="I147" s="288">
        <f>SUM(D147-'návrh rozpočtu'!D147)</f>
        <v>0</v>
      </c>
    </row>
    <row r="148" spans="3:11" ht="15.75" thickBot="1" x14ac:dyDescent="0.3">
      <c r="C148" s="181" t="s">
        <v>178</v>
      </c>
      <c r="D148" s="140">
        <f t="shared" si="42"/>
        <v>0</v>
      </c>
      <c r="E148" s="141">
        <f>SUM(E144+E147)</f>
        <v>0</v>
      </c>
      <c r="F148" s="157">
        <f t="shared" ref="F148:G148" si="46">SUM(F144+F147)</f>
        <v>0</v>
      </c>
      <c r="G148" s="157">
        <f t="shared" si="46"/>
        <v>0</v>
      </c>
      <c r="H148" s="56">
        <f>SUM(D148-'návrh doplnok prac sila'!D148)</f>
        <v>0</v>
      </c>
      <c r="I148" s="288">
        <f>SUM(D148-'návrh rozpočtu'!D148)</f>
        <v>0</v>
      </c>
    </row>
    <row r="149" spans="3:11" x14ac:dyDescent="0.25">
      <c r="C149" s="184" t="s">
        <v>179</v>
      </c>
      <c r="D149" s="149">
        <f t="shared" si="42"/>
        <v>0</v>
      </c>
      <c r="E149" s="125"/>
      <c r="F149" s="126"/>
      <c r="G149" s="126"/>
      <c r="H149" s="56">
        <f>SUM(D149-'návrh doplnok prac sila'!D149)</f>
        <v>0</v>
      </c>
      <c r="I149" s="288">
        <f>SUM(D149-'návrh rozpočtu'!D149)</f>
        <v>0</v>
      </c>
    </row>
    <row r="150" spans="3:11" x14ac:dyDescent="0.25">
      <c r="C150" s="179" t="s">
        <v>180</v>
      </c>
      <c r="D150" s="149">
        <f t="shared" si="42"/>
        <v>0</v>
      </c>
      <c r="E150" s="136"/>
      <c r="F150" s="137"/>
      <c r="G150" s="137"/>
      <c r="H150" s="56">
        <f>SUM(D150-'návrh doplnok prac sila'!D150)</f>
        <v>0</v>
      </c>
      <c r="I150" s="288">
        <f>SUM(D150-'návrh rozpočtu'!D150)</f>
        <v>0</v>
      </c>
    </row>
    <row r="151" spans="3:11" x14ac:dyDescent="0.25">
      <c r="C151" s="185" t="s">
        <v>181</v>
      </c>
      <c r="D151" s="150">
        <f t="shared" si="42"/>
        <v>0</v>
      </c>
      <c r="E151" s="131"/>
      <c r="F151" s="132"/>
      <c r="G151" s="132"/>
      <c r="H151" s="56">
        <f>SUM(D151-'návrh doplnok prac sila'!D151)</f>
        <v>0</v>
      </c>
      <c r="I151" s="288">
        <f>SUM(D151-'návrh rozpočtu'!D151)</f>
        <v>0</v>
      </c>
    </row>
    <row r="152" spans="3:11" ht="15.75" thickBot="1" x14ac:dyDescent="0.3">
      <c r="C152" s="186"/>
      <c r="D152" s="151">
        <f t="shared" si="42"/>
        <v>0</v>
      </c>
      <c r="E152" s="152"/>
      <c r="F152" s="153"/>
      <c r="G152" s="153"/>
      <c r="H152" s="56">
        <f>SUM(D152-'návrh doplnok prac sila'!D152)</f>
        <v>0</v>
      </c>
      <c r="I152" s="288">
        <f>SUM(D152-'návrh rozpočtu'!D152)</f>
        <v>0</v>
      </c>
    </row>
    <row r="153" spans="3:11" ht="15.75" thickBot="1" x14ac:dyDescent="0.3">
      <c r="C153" s="181" t="s">
        <v>182</v>
      </c>
      <c r="D153" s="140">
        <f t="shared" si="42"/>
        <v>0</v>
      </c>
      <c r="E153" s="141">
        <f>SUM(E149:E152)</f>
        <v>0</v>
      </c>
      <c r="F153" s="157">
        <f>SUM(F149:F152)</f>
        <v>0</v>
      </c>
      <c r="G153" s="157">
        <f t="shared" ref="G153" si="47">SUM(G149:G152)</f>
        <v>0</v>
      </c>
      <c r="H153" s="56">
        <f>SUM(D153-'návrh doplnok prac sila'!D153)</f>
        <v>0</v>
      </c>
      <c r="I153" s="288">
        <f>SUM(D153-'návrh rozpočtu'!D153)</f>
        <v>0</v>
      </c>
    </row>
    <row r="154" spans="3:11" x14ac:dyDescent="0.25">
      <c r="C154" s="174" t="s">
        <v>183</v>
      </c>
      <c r="D154" s="124">
        <f t="shared" si="42"/>
        <v>37245</v>
      </c>
      <c r="E154" s="125">
        <v>28405</v>
      </c>
      <c r="F154" s="126">
        <v>8840</v>
      </c>
      <c r="G154" s="126"/>
      <c r="H154" s="56">
        <f>SUM(D154-'návrh doplnok prac sila'!D154)</f>
        <v>-1100</v>
      </c>
      <c r="I154" s="288">
        <f>SUM(D154-'návrh rozpočtu'!D154)</f>
        <v>-1100</v>
      </c>
      <c r="J154">
        <v>34420</v>
      </c>
      <c r="K154" s="288">
        <f>SUM(D154-J154)</f>
        <v>2825</v>
      </c>
    </row>
    <row r="155" spans="3:11" x14ac:dyDescent="0.25">
      <c r="C155" s="187" t="s">
        <v>184</v>
      </c>
      <c r="D155" s="154">
        <f t="shared" si="42"/>
        <v>0</v>
      </c>
      <c r="E155" s="155"/>
      <c r="F155" s="156"/>
      <c r="G155" s="156"/>
      <c r="H155" s="56">
        <f>SUM(D155-'návrh doplnok prac sila'!D155)</f>
        <v>0</v>
      </c>
      <c r="I155" s="288">
        <f>SUM(D155-'návrh rozpočtu'!D155)</f>
        <v>0</v>
      </c>
    </row>
    <row r="156" spans="3:11" ht="15.75" thickBot="1" x14ac:dyDescent="0.3">
      <c r="C156" s="179"/>
      <c r="D156" s="154">
        <f t="shared" si="42"/>
        <v>0</v>
      </c>
      <c r="E156" s="136"/>
      <c r="F156" s="137"/>
      <c r="G156" s="137"/>
      <c r="H156" s="56">
        <f>SUM(D156-'návrh doplnok prac sila'!D156)</f>
        <v>0</v>
      </c>
      <c r="I156" s="288">
        <f>SUM(D156-'návrh rozpočtu'!D156)</f>
        <v>0</v>
      </c>
    </row>
    <row r="157" spans="3:11" ht="15.75" thickBot="1" x14ac:dyDescent="0.3">
      <c r="C157" s="181" t="s">
        <v>185</v>
      </c>
      <c r="D157" s="140">
        <f t="shared" si="42"/>
        <v>37245</v>
      </c>
      <c r="E157" s="141">
        <f>SUM(E154:E156)</f>
        <v>28405</v>
      </c>
      <c r="F157" s="157">
        <f t="shared" ref="F157:G157" si="48">SUM(F154:F156)</f>
        <v>8840</v>
      </c>
      <c r="G157" s="157">
        <f t="shared" si="48"/>
        <v>0</v>
      </c>
      <c r="H157" s="56">
        <f>SUM(D157-'návrh doplnok prac sila'!D157)</f>
        <v>-1100</v>
      </c>
      <c r="I157" s="288">
        <f>SUM(D157-'návrh rozpočtu'!D157)</f>
        <v>-1100</v>
      </c>
    </row>
    <row r="158" spans="3:11" x14ac:dyDescent="0.25">
      <c r="C158" s="173" t="s">
        <v>186</v>
      </c>
      <c r="D158" s="121">
        <f t="shared" si="42"/>
        <v>48055</v>
      </c>
      <c r="E158" s="122">
        <v>32155</v>
      </c>
      <c r="F158" s="123">
        <v>15900</v>
      </c>
      <c r="G158" s="123"/>
      <c r="H158" s="56">
        <f>SUM(D158-'návrh doplnok prac sila'!D158)</f>
        <v>-9015</v>
      </c>
      <c r="I158" s="288">
        <f>SUM(D158-'návrh rozpočtu'!D158)</f>
        <v>0</v>
      </c>
      <c r="J158">
        <v>41550</v>
      </c>
      <c r="K158" s="288">
        <f>SUM(D158-J158)</f>
        <v>6505</v>
      </c>
    </row>
    <row r="159" spans="3:11" x14ac:dyDescent="0.25">
      <c r="C159" s="187" t="s">
        <v>184</v>
      </c>
      <c r="D159" s="154">
        <f t="shared" si="42"/>
        <v>0</v>
      </c>
      <c r="E159" s="155"/>
      <c r="F159" s="156"/>
      <c r="G159" s="156"/>
      <c r="H159" s="56">
        <f>SUM(D159-'návrh doplnok prac sila'!D159)</f>
        <v>0</v>
      </c>
      <c r="I159" s="288">
        <f>SUM(D159-'návrh rozpočtu'!D159)</f>
        <v>0</v>
      </c>
    </row>
    <row r="160" spans="3:11" ht="15.75" thickBot="1" x14ac:dyDescent="0.3">
      <c r="C160" s="179"/>
      <c r="D160" s="154">
        <f t="shared" si="42"/>
        <v>0</v>
      </c>
      <c r="E160" s="136"/>
      <c r="F160" s="137"/>
      <c r="G160" s="137"/>
      <c r="H160" s="56">
        <f>SUM(D160-'návrh doplnok prac sila'!D160)</f>
        <v>0</v>
      </c>
      <c r="I160" s="288">
        <f>SUM(D160-'návrh rozpočtu'!D160)</f>
        <v>0</v>
      </c>
    </row>
    <row r="161" spans="3:11" ht="15.75" thickBot="1" x14ac:dyDescent="0.3">
      <c r="C161" s="181" t="s">
        <v>187</v>
      </c>
      <c r="D161" s="140">
        <f t="shared" si="42"/>
        <v>48055</v>
      </c>
      <c r="E161" s="141">
        <f>SUM(E158:E160)</f>
        <v>32155</v>
      </c>
      <c r="F161" s="157">
        <f t="shared" ref="F161:G161" si="49">SUM(F158:F160)</f>
        <v>15900</v>
      </c>
      <c r="G161" s="157">
        <f t="shared" si="49"/>
        <v>0</v>
      </c>
      <c r="H161" s="56">
        <f>SUM(D161-'návrh doplnok prac sila'!D161)</f>
        <v>-9015</v>
      </c>
      <c r="I161" s="288">
        <f>SUM(D161-'návrh rozpočtu'!D161)</f>
        <v>0</v>
      </c>
    </row>
    <row r="162" spans="3:11" x14ac:dyDescent="0.25">
      <c r="C162" s="173" t="s">
        <v>188</v>
      </c>
      <c r="D162" s="121">
        <f t="shared" si="42"/>
        <v>0</v>
      </c>
      <c r="E162" s="122"/>
      <c r="F162" s="123"/>
      <c r="G162" s="123"/>
      <c r="H162" s="56">
        <f>SUM(D162-'návrh doplnok prac sila'!D162)</f>
        <v>0</v>
      </c>
      <c r="I162" s="288">
        <f>SUM(D162-'návrh rozpočtu'!D162)</f>
        <v>0</v>
      </c>
    </row>
    <row r="163" spans="3:11" x14ac:dyDescent="0.25">
      <c r="C163" s="187" t="s">
        <v>189</v>
      </c>
      <c r="D163" s="124">
        <f t="shared" si="42"/>
        <v>0</v>
      </c>
      <c r="E163" s="125"/>
      <c r="F163" s="126"/>
      <c r="G163" s="126"/>
      <c r="H163" s="56">
        <f>SUM(D163-'návrh doplnok prac sila'!D163)</f>
        <v>0</v>
      </c>
      <c r="I163" s="288">
        <f>SUM(D163-'návrh rozpočtu'!D163)</f>
        <v>0</v>
      </c>
    </row>
    <row r="164" spans="3:11" x14ac:dyDescent="0.25">
      <c r="C164" s="179"/>
      <c r="D164" s="124">
        <f t="shared" si="42"/>
        <v>0</v>
      </c>
      <c r="E164" s="125"/>
      <c r="F164" s="126"/>
      <c r="G164" s="126"/>
      <c r="H164" s="56">
        <f>SUM(D164-'návrh doplnok prac sila'!D164)</f>
        <v>0</v>
      </c>
      <c r="I164" s="288">
        <f>SUM(D164-'návrh rozpočtu'!D164)</f>
        <v>0</v>
      </c>
    </row>
    <row r="165" spans="3:11" ht="15.75" thickBot="1" x14ac:dyDescent="0.3">
      <c r="C165" s="176" t="s">
        <v>159</v>
      </c>
      <c r="D165" s="130">
        <f t="shared" si="42"/>
        <v>0</v>
      </c>
      <c r="E165" s="131"/>
      <c r="F165" s="132"/>
      <c r="G165" s="132"/>
      <c r="H165" s="56">
        <f>SUM(D165-'návrh doplnok prac sila'!D165)</f>
        <v>0</v>
      </c>
      <c r="I165" s="288">
        <f>SUM(D165-'návrh rozpočtu'!D165)</f>
        <v>0</v>
      </c>
    </row>
    <row r="166" spans="3:11" ht="15.75" thickBot="1" x14ac:dyDescent="0.3">
      <c r="C166" s="181" t="s">
        <v>190</v>
      </c>
      <c r="D166" s="140">
        <f t="shared" si="42"/>
        <v>0</v>
      </c>
      <c r="E166" s="141">
        <f>SUM(E162:E165)</f>
        <v>0</v>
      </c>
      <c r="F166" s="157">
        <f>SUM(F162:F165)</f>
        <v>0</v>
      </c>
      <c r="G166" s="157">
        <f>SUM(G162:G165)</f>
        <v>0</v>
      </c>
      <c r="H166" s="56">
        <f>SUM(D166-'návrh doplnok prac sila'!D166)</f>
        <v>0</v>
      </c>
      <c r="I166" s="288">
        <f>SUM(D166-'návrh rozpočtu'!D166)</f>
        <v>0</v>
      </c>
    </row>
    <row r="167" spans="3:11" x14ac:dyDescent="0.25">
      <c r="C167" s="174" t="s">
        <v>191</v>
      </c>
      <c r="D167" s="124">
        <f t="shared" si="42"/>
        <v>0</v>
      </c>
      <c r="E167" s="125"/>
      <c r="F167" s="126"/>
      <c r="G167" s="126"/>
      <c r="H167" s="56">
        <f>SUM(D167-'návrh doplnok prac sila'!D167)</f>
        <v>0</v>
      </c>
      <c r="I167" s="288">
        <f>SUM(D167-'návrh rozpočtu'!D167)</f>
        <v>0</v>
      </c>
    </row>
    <row r="168" spans="3:11" x14ac:dyDescent="0.25">
      <c r="C168" s="187" t="s">
        <v>184</v>
      </c>
      <c r="D168" s="154">
        <f t="shared" si="42"/>
        <v>0</v>
      </c>
      <c r="E168" s="155"/>
      <c r="F168" s="156"/>
      <c r="G168" s="156"/>
      <c r="H168" s="56">
        <f>SUM(D168-'návrh doplnok prac sila'!D168)</f>
        <v>0</v>
      </c>
      <c r="I168" s="288">
        <f>SUM(D168-'návrh rozpočtu'!D168)</f>
        <v>0</v>
      </c>
    </row>
    <row r="169" spans="3:11" ht="15.75" thickBot="1" x14ac:dyDescent="0.3">
      <c r="C169" s="179"/>
      <c r="D169" s="154">
        <f t="shared" si="42"/>
        <v>0</v>
      </c>
      <c r="E169" s="136"/>
      <c r="F169" s="137"/>
      <c r="G169" s="137"/>
      <c r="H169" s="56">
        <f>SUM(D169-'návrh doplnok prac sila'!D169)</f>
        <v>0</v>
      </c>
      <c r="I169" s="288">
        <f>SUM(D169-'návrh rozpočtu'!D169)</f>
        <v>0</v>
      </c>
    </row>
    <row r="170" spans="3:11" ht="15.75" thickBot="1" x14ac:dyDescent="0.3">
      <c r="C170" s="181" t="s">
        <v>192</v>
      </c>
      <c r="D170" s="140">
        <f t="shared" si="42"/>
        <v>0</v>
      </c>
      <c r="E170" s="141">
        <f>SUM(E167:E169)</f>
        <v>0</v>
      </c>
      <c r="F170" s="157">
        <f t="shared" ref="F170" si="50">SUM(F167:F169)</f>
        <v>0</v>
      </c>
      <c r="G170" s="157">
        <f>SUM(G167:G169)</f>
        <v>0</v>
      </c>
      <c r="H170" s="56">
        <f>SUM(D170-'návrh doplnok prac sila'!D170)</f>
        <v>0</v>
      </c>
      <c r="I170" s="288">
        <f>SUM(D170-'návrh rozpočtu'!D170)</f>
        <v>0</v>
      </c>
    </row>
    <row r="171" spans="3:11" ht="15.75" thickBot="1" x14ac:dyDescent="0.3">
      <c r="C171" s="188" t="s">
        <v>193</v>
      </c>
      <c r="D171" s="158">
        <f t="shared" si="42"/>
        <v>89300</v>
      </c>
      <c r="E171" s="159">
        <f>SUM(E168+E167+E162+E159+E158+E155+E154+E150+E149+E145+E127+E128)</f>
        <v>60560</v>
      </c>
      <c r="F171" s="159">
        <f t="shared" ref="F171:G171" si="51">SUM(F168+F167+F162+F159+F158+F155+F154+F150+F149+F145+F127+F128)</f>
        <v>28740</v>
      </c>
      <c r="G171" s="159">
        <f t="shared" si="51"/>
        <v>0</v>
      </c>
      <c r="H171" s="56">
        <f>SUM(D171-'návrh doplnok prac sila'!D171)</f>
        <v>-10115</v>
      </c>
      <c r="I171" s="288">
        <f>SUM(D171-'návrh rozpočtu'!D171)</f>
        <v>-1100</v>
      </c>
      <c r="J171">
        <v>79570</v>
      </c>
      <c r="K171" s="288">
        <f>SUM(D171-J171)</f>
        <v>9730</v>
      </c>
    </row>
    <row r="172" spans="3:11" x14ac:dyDescent="0.25">
      <c r="C172" s="176" t="s">
        <v>194</v>
      </c>
      <c r="D172" s="130">
        <f t="shared" si="42"/>
        <v>0</v>
      </c>
      <c r="E172" s="131"/>
      <c r="F172" s="132"/>
      <c r="G172" s="132"/>
      <c r="H172" s="56">
        <f>SUM(D172-'návrh doplnok prac sila'!D172)</f>
        <v>0</v>
      </c>
      <c r="I172" s="288">
        <f>SUM(D172-'návrh rozpočtu'!D172)</f>
        <v>0</v>
      </c>
    </row>
    <row r="173" spans="3:11" ht="15.75" thickBot="1" x14ac:dyDescent="0.3">
      <c r="C173" s="178" t="s">
        <v>195</v>
      </c>
      <c r="D173" s="160">
        <f t="shared" si="42"/>
        <v>0</v>
      </c>
      <c r="E173" s="133"/>
      <c r="F173" s="134"/>
      <c r="G173" s="134"/>
      <c r="H173" s="56">
        <f>SUM(D173-'návrh doplnok prac sila'!D173)</f>
        <v>0</v>
      </c>
      <c r="I173" s="288">
        <f>SUM(D173-'návrh rozpočtu'!D173)</f>
        <v>0</v>
      </c>
    </row>
    <row r="174" spans="3:11" ht="15.75" thickBot="1" x14ac:dyDescent="0.3">
      <c r="C174" s="181" t="s">
        <v>196</v>
      </c>
      <c r="D174" s="140">
        <f t="shared" si="42"/>
        <v>0</v>
      </c>
      <c r="E174" s="141">
        <f>SUM(E172:E173)</f>
        <v>0</v>
      </c>
      <c r="F174" s="157">
        <f>SUM(F172:F173)</f>
        <v>0</v>
      </c>
      <c r="G174" s="157">
        <f>SUM(G172:G173)</f>
        <v>0</v>
      </c>
      <c r="H174" s="56">
        <f>SUM(D174-'návrh doplnok prac sila'!D174)</f>
        <v>0</v>
      </c>
      <c r="I174" s="288">
        <f>SUM(D174-'návrh rozpočtu'!D174)</f>
        <v>0</v>
      </c>
    </row>
    <row r="175" spans="3:11" ht="15.75" thickBot="1" x14ac:dyDescent="0.3">
      <c r="C175" s="161" t="s">
        <v>197</v>
      </c>
      <c r="D175" s="170">
        <f t="shared" si="42"/>
        <v>474075</v>
      </c>
      <c r="E175" s="162">
        <f>SUM(E174+E171+E165+E151+E126+E116+E163)</f>
        <v>378235</v>
      </c>
      <c r="F175" s="189">
        <f t="shared" ref="F175:G175" si="52">SUM(F174+F171+F165+F151+F126+F116+F163)</f>
        <v>95840</v>
      </c>
      <c r="G175" s="162">
        <f t="shared" si="52"/>
        <v>0</v>
      </c>
      <c r="H175" s="56">
        <f>SUM(D175-'návrh doplnok prac sila'!D175)</f>
        <v>-10115</v>
      </c>
      <c r="I175" s="288">
        <f>SUM(D175-'návrh rozpočtu'!D175)</f>
        <v>-1100</v>
      </c>
    </row>
    <row r="176" spans="3:11" x14ac:dyDescent="0.25">
      <c r="C176" s="163" t="s">
        <v>198</v>
      </c>
      <c r="D176" s="164">
        <f t="shared" si="42"/>
        <v>22500</v>
      </c>
      <c r="E176" s="165"/>
      <c r="F176" s="166">
        <v>22500</v>
      </c>
      <c r="G176" s="166"/>
      <c r="H176" s="56">
        <f>SUM(D176-'návrh doplnok prac sila'!D176)</f>
        <v>0</v>
      </c>
      <c r="I176" s="288">
        <f>SUM(D176-'návrh rozpočtu'!D176)</f>
        <v>0</v>
      </c>
    </row>
    <row r="177" spans="1:9" ht="15.75" thickBot="1" x14ac:dyDescent="0.3">
      <c r="C177" s="174"/>
      <c r="D177" s="171">
        <f t="shared" si="42"/>
        <v>0</v>
      </c>
      <c r="E177" s="167"/>
      <c r="F177" s="168"/>
      <c r="G177" s="168"/>
      <c r="H177" s="56">
        <f>SUM(D177-'návrh doplnok prac sila'!D177)</f>
        <v>0</v>
      </c>
      <c r="I177" s="288">
        <f>SUM(D177-'návrh rozpočtu'!D177)</f>
        <v>0</v>
      </c>
    </row>
    <row r="178" spans="1:9" ht="15.75" thickBot="1" x14ac:dyDescent="0.3">
      <c r="C178" s="161" t="s">
        <v>199</v>
      </c>
      <c r="D178" s="169">
        <f t="shared" ref="D178" si="53">SUM(E178:G178)</f>
        <v>496575</v>
      </c>
      <c r="E178" s="162">
        <f>SUM(E175:E177)</f>
        <v>378235</v>
      </c>
      <c r="F178" s="189">
        <f>SUM(F175:F177)</f>
        <v>118340</v>
      </c>
      <c r="G178" s="162">
        <f>SUM(G175:G177)</f>
        <v>0</v>
      </c>
      <c r="H178" s="56">
        <f>SUM(D178-'návrh doplnok prac sila'!D178)</f>
        <v>-10115</v>
      </c>
      <c r="I178" s="288">
        <f>SUM(D178-'návrh rozpočtu'!D178)</f>
        <v>-1100</v>
      </c>
    </row>
    <row r="179" spans="1:9" ht="15.75" thickBot="1" x14ac:dyDescent="0.3">
      <c r="E179" s="191"/>
      <c r="F179" s="191"/>
      <c r="G179" s="191"/>
    </row>
    <row r="180" spans="1:9" ht="15.75" thickBot="1" x14ac:dyDescent="0.3">
      <c r="A180" s="74" t="s">
        <v>143</v>
      </c>
      <c r="B180" s="653" t="s">
        <v>200</v>
      </c>
      <c r="C180" s="654"/>
      <c r="D180" s="88"/>
      <c r="E180" s="192"/>
      <c r="F180" s="192"/>
      <c r="G180" s="192"/>
    </row>
    <row r="181" spans="1:9" ht="15.75" thickBot="1" x14ac:dyDescent="0.3">
      <c r="B181" s="655"/>
      <c r="C181" s="656"/>
      <c r="D181" s="89" t="s">
        <v>2</v>
      </c>
      <c r="E181" s="53"/>
      <c r="F181" s="53"/>
      <c r="G181" s="53"/>
    </row>
    <row r="182" spans="1:9" x14ac:dyDescent="0.25">
      <c r="A182" t="s">
        <v>104</v>
      </c>
      <c r="B182" s="90">
        <v>212003</v>
      </c>
      <c r="C182" s="91" t="s">
        <v>105</v>
      </c>
      <c r="D182" s="63">
        <v>3000</v>
      </c>
      <c r="E182" s="190"/>
      <c r="F182" s="190" t="s">
        <v>249</v>
      </c>
      <c r="G182" s="190">
        <v>3000</v>
      </c>
    </row>
    <row r="183" spans="1:9" x14ac:dyDescent="0.25">
      <c r="B183" s="92">
        <v>212004</v>
      </c>
      <c r="C183" s="93" t="s">
        <v>106</v>
      </c>
      <c r="D183" s="64"/>
      <c r="E183" s="190"/>
      <c r="F183" s="190"/>
      <c r="G183" s="190"/>
    </row>
    <row r="184" spans="1:9" ht="15.75" thickBot="1" x14ac:dyDescent="0.3">
      <c r="B184" s="94"/>
      <c r="C184" s="95"/>
      <c r="D184" s="65"/>
      <c r="E184" s="190"/>
      <c r="F184" s="190"/>
      <c r="G184" s="190"/>
    </row>
    <row r="185" spans="1:9" ht="15.75" thickBot="1" x14ac:dyDescent="0.3">
      <c r="B185" s="96">
        <v>210</v>
      </c>
      <c r="C185" s="97" t="s">
        <v>107</v>
      </c>
      <c r="D185" s="16">
        <f>SUM(D182:D184)</f>
        <v>3000</v>
      </c>
      <c r="E185" s="55"/>
      <c r="F185" s="55"/>
      <c r="G185" s="55"/>
    </row>
    <row r="186" spans="1:9" x14ac:dyDescent="0.25">
      <c r="A186" t="s">
        <v>108</v>
      </c>
      <c r="B186" s="94">
        <v>223001</v>
      </c>
      <c r="C186" s="68" t="s">
        <v>109</v>
      </c>
      <c r="D186" s="40">
        <v>6000</v>
      </c>
      <c r="E186" s="190"/>
      <c r="F186" s="190" t="s">
        <v>250</v>
      </c>
      <c r="G186" s="190">
        <v>4000</v>
      </c>
    </row>
    <row r="187" spans="1:9" ht="15.75" customHeight="1" x14ac:dyDescent="0.25">
      <c r="A187" t="s">
        <v>104</v>
      </c>
      <c r="B187" s="94">
        <v>223002</v>
      </c>
      <c r="C187" s="98" t="s">
        <v>110</v>
      </c>
      <c r="D187" s="28"/>
      <c r="E187" s="190"/>
      <c r="F187" s="190" t="s">
        <v>251</v>
      </c>
      <c r="G187" s="190">
        <v>2000</v>
      </c>
    </row>
    <row r="188" spans="1:9" x14ac:dyDescent="0.25">
      <c r="B188" s="94">
        <v>223002</v>
      </c>
      <c r="C188" s="98" t="s">
        <v>111</v>
      </c>
      <c r="D188" s="28">
        <v>2000</v>
      </c>
      <c r="E188" s="190"/>
      <c r="F188" s="190" t="s">
        <v>249</v>
      </c>
      <c r="G188" s="190">
        <v>1000</v>
      </c>
    </row>
    <row r="189" spans="1:9" x14ac:dyDescent="0.25">
      <c r="B189" s="94">
        <v>223002</v>
      </c>
      <c r="C189" s="98" t="s">
        <v>112</v>
      </c>
      <c r="D189" s="28"/>
      <c r="E189" s="190"/>
      <c r="F189" s="190" t="s">
        <v>250</v>
      </c>
      <c r="G189" s="190">
        <v>1000</v>
      </c>
    </row>
    <row r="190" spans="1:9" x14ac:dyDescent="0.25">
      <c r="B190" s="99">
        <v>223002</v>
      </c>
      <c r="C190" s="98" t="s">
        <v>151</v>
      </c>
      <c r="D190" s="10">
        <f>SUM(D187:D189)</f>
        <v>2000</v>
      </c>
      <c r="E190" s="190"/>
      <c r="F190" s="190"/>
      <c r="G190" s="190"/>
    </row>
    <row r="191" spans="1:9" ht="15.75" thickBot="1" x14ac:dyDescent="0.3">
      <c r="B191" s="100"/>
      <c r="C191" s="101"/>
      <c r="D191" s="66"/>
      <c r="E191" s="190"/>
      <c r="F191" s="190"/>
      <c r="G191" s="190"/>
    </row>
    <row r="192" spans="1:9" ht="15.75" thickBot="1" x14ac:dyDescent="0.3">
      <c r="B192" s="96">
        <v>220</v>
      </c>
      <c r="C192" s="102" t="s">
        <v>113</v>
      </c>
      <c r="D192" s="16">
        <f>SUM(D191+D190+D186)</f>
        <v>8000</v>
      </c>
      <c r="E192" s="55"/>
      <c r="F192" s="55"/>
      <c r="G192" s="55"/>
    </row>
    <row r="193" spans="1:7" x14ac:dyDescent="0.25">
      <c r="A193" t="s">
        <v>114</v>
      </c>
      <c r="B193" s="94">
        <v>292006</v>
      </c>
      <c r="C193" s="68" t="s">
        <v>115</v>
      </c>
      <c r="D193" s="28"/>
      <c r="E193" s="190"/>
      <c r="F193" s="190"/>
      <c r="G193" s="190"/>
    </row>
    <row r="194" spans="1:7" x14ac:dyDescent="0.25">
      <c r="A194" t="s">
        <v>116</v>
      </c>
      <c r="B194" s="92">
        <v>292012</v>
      </c>
      <c r="C194" s="98" t="s">
        <v>117</v>
      </c>
      <c r="D194" s="10"/>
      <c r="E194" s="190"/>
      <c r="F194" s="190"/>
      <c r="G194" s="190"/>
    </row>
    <row r="195" spans="1:7" x14ac:dyDescent="0.25">
      <c r="A195" t="s">
        <v>116</v>
      </c>
      <c r="B195" s="92">
        <v>292017</v>
      </c>
      <c r="C195" s="98" t="s">
        <v>118</v>
      </c>
      <c r="D195" s="10"/>
      <c r="E195" s="190"/>
      <c r="F195" s="190"/>
      <c r="G195" s="190"/>
    </row>
    <row r="196" spans="1:7" ht="15.75" thickBot="1" x14ac:dyDescent="0.3">
      <c r="A196" t="s">
        <v>116</v>
      </c>
      <c r="B196" s="92">
        <v>292027</v>
      </c>
      <c r="C196" s="98" t="s">
        <v>119</v>
      </c>
      <c r="D196" s="66"/>
      <c r="E196" s="190"/>
      <c r="F196" s="190"/>
      <c r="G196" s="190"/>
    </row>
    <row r="197" spans="1:7" ht="15.75" thickBot="1" x14ac:dyDescent="0.3">
      <c r="B197" s="96">
        <v>292</v>
      </c>
      <c r="C197" s="102" t="s">
        <v>120</v>
      </c>
      <c r="D197" s="16">
        <f>SUM(D193:D196)</f>
        <v>0</v>
      </c>
      <c r="E197" s="55"/>
      <c r="F197" s="55"/>
      <c r="G197" s="55"/>
    </row>
    <row r="198" spans="1:7" ht="15.75" thickBot="1" x14ac:dyDescent="0.3">
      <c r="B198" s="103">
        <v>200</v>
      </c>
      <c r="C198" s="104" t="s">
        <v>93</v>
      </c>
      <c r="D198" s="46">
        <f>SUM(D185+D192+D197)</f>
        <v>11000</v>
      </c>
      <c r="E198" s="55"/>
      <c r="F198" s="55"/>
      <c r="G198" s="55">
        <f>SUM(G182:G196)</f>
        <v>11000</v>
      </c>
    </row>
    <row r="199" spans="1:7" x14ac:dyDescent="0.25">
      <c r="A199" s="67" t="s">
        <v>121</v>
      </c>
      <c r="B199" s="92">
        <v>311</v>
      </c>
      <c r="C199" s="105" t="s">
        <v>122</v>
      </c>
      <c r="D199" s="10"/>
      <c r="E199" s="190"/>
      <c r="F199" s="190"/>
      <c r="G199" s="190"/>
    </row>
    <row r="200" spans="1:7" x14ac:dyDescent="0.25">
      <c r="A200" t="s">
        <v>123</v>
      </c>
      <c r="B200" s="92">
        <v>312001</v>
      </c>
      <c r="C200" s="105" t="s">
        <v>124</v>
      </c>
      <c r="D200" s="10"/>
      <c r="E200" s="190"/>
      <c r="F200" s="190"/>
      <c r="G200" s="190"/>
    </row>
    <row r="201" spans="1:7" x14ac:dyDescent="0.25">
      <c r="A201" t="s">
        <v>125</v>
      </c>
      <c r="B201" s="92">
        <v>312007</v>
      </c>
      <c r="C201" s="105" t="s">
        <v>126</v>
      </c>
      <c r="D201" s="10"/>
      <c r="E201" s="190"/>
      <c r="F201" s="190"/>
      <c r="G201" s="190"/>
    </row>
    <row r="202" spans="1:7" x14ac:dyDescent="0.25">
      <c r="A202" t="s">
        <v>125</v>
      </c>
      <c r="B202" s="92">
        <v>312008</v>
      </c>
      <c r="C202" s="105" t="s">
        <v>127</v>
      </c>
      <c r="D202" s="10"/>
      <c r="E202" s="190"/>
      <c r="F202" s="190"/>
      <c r="G202" s="190"/>
    </row>
    <row r="203" spans="1:7" x14ac:dyDescent="0.25">
      <c r="A203" t="s">
        <v>125</v>
      </c>
      <c r="B203" s="92">
        <v>312011</v>
      </c>
      <c r="C203" s="105" t="s">
        <v>128</v>
      </c>
      <c r="D203" s="10"/>
      <c r="E203" s="190"/>
      <c r="F203" s="190"/>
      <c r="G203" s="190"/>
    </row>
    <row r="204" spans="1:7" x14ac:dyDescent="0.25">
      <c r="B204" s="92">
        <v>312007</v>
      </c>
      <c r="C204" s="105" t="s">
        <v>129</v>
      </c>
      <c r="D204" s="10"/>
      <c r="E204" s="190"/>
      <c r="F204" s="190"/>
      <c r="G204" s="190"/>
    </row>
    <row r="205" spans="1:7" ht="15.75" thickBot="1" x14ac:dyDescent="0.3">
      <c r="B205" s="106"/>
      <c r="C205" s="107"/>
      <c r="D205" s="66"/>
      <c r="E205" s="190"/>
      <c r="F205" s="190"/>
      <c r="G205" s="190"/>
    </row>
    <row r="206" spans="1:7" ht="15.75" thickBot="1" x14ac:dyDescent="0.3">
      <c r="B206" s="96">
        <v>310</v>
      </c>
      <c r="C206" s="102" t="s">
        <v>130</v>
      </c>
      <c r="D206" s="16">
        <f>SUM(D199:D205)</f>
        <v>0</v>
      </c>
      <c r="E206" s="55"/>
      <c r="F206" s="55"/>
      <c r="G206" s="55"/>
    </row>
    <row r="207" spans="1:7" x14ac:dyDescent="0.25">
      <c r="B207" s="108">
        <v>321</v>
      </c>
      <c r="C207" s="109" t="s">
        <v>131</v>
      </c>
      <c r="D207" s="40"/>
      <c r="E207" s="190"/>
      <c r="F207" s="190"/>
      <c r="G207" s="190"/>
    </row>
    <row r="208" spans="1:7" x14ac:dyDescent="0.25">
      <c r="B208" s="110">
        <v>322001</v>
      </c>
      <c r="C208" s="111" t="s">
        <v>132</v>
      </c>
      <c r="D208" s="43"/>
      <c r="E208" s="190"/>
      <c r="F208" s="190"/>
      <c r="G208" s="190"/>
    </row>
    <row r="209" spans="1:7" x14ac:dyDescent="0.25">
      <c r="B209" s="110">
        <v>322005</v>
      </c>
      <c r="C209" s="105" t="s">
        <v>133</v>
      </c>
      <c r="D209" s="43"/>
      <c r="E209" s="190"/>
      <c r="F209" s="190"/>
      <c r="G209" s="190"/>
    </row>
    <row r="210" spans="1:7" x14ac:dyDescent="0.25">
      <c r="B210" s="110">
        <v>322006</v>
      </c>
      <c r="C210" s="105" t="s">
        <v>134</v>
      </c>
      <c r="D210" s="43"/>
      <c r="E210" s="190"/>
      <c r="F210" s="190"/>
      <c r="G210" s="190"/>
    </row>
    <row r="211" spans="1:7" x14ac:dyDescent="0.25">
      <c r="B211" s="110">
        <v>322008</v>
      </c>
      <c r="C211" s="105" t="s">
        <v>135</v>
      </c>
      <c r="D211" s="43"/>
      <c r="E211" s="190"/>
      <c r="F211" s="190"/>
      <c r="G211" s="190"/>
    </row>
    <row r="212" spans="1:7" ht="15.75" thickBot="1" x14ac:dyDescent="0.3">
      <c r="B212" s="112"/>
      <c r="C212" s="107"/>
      <c r="D212" s="69"/>
      <c r="E212" s="190"/>
      <c r="F212" s="190"/>
      <c r="G212" s="190"/>
    </row>
    <row r="213" spans="1:7" ht="15.75" thickBot="1" x14ac:dyDescent="0.3">
      <c r="B213" s="96">
        <v>320</v>
      </c>
      <c r="C213" s="102" t="s">
        <v>136</v>
      </c>
      <c r="D213" s="16">
        <f>SUM(D207:D212)</f>
        <v>0</v>
      </c>
      <c r="E213" s="55"/>
      <c r="F213" s="55"/>
      <c r="G213" s="55"/>
    </row>
    <row r="214" spans="1:7" ht="15.75" thickBot="1" x14ac:dyDescent="0.3">
      <c r="B214" s="103">
        <v>300</v>
      </c>
      <c r="C214" s="104" t="s">
        <v>93</v>
      </c>
      <c r="D214" s="46">
        <f>SUM(D206+D213)</f>
        <v>0</v>
      </c>
      <c r="E214" s="55"/>
      <c r="F214" s="55"/>
      <c r="G214" s="55"/>
    </row>
    <row r="215" spans="1:7" ht="15.75" thickBot="1" x14ac:dyDescent="0.3">
      <c r="B215" s="113" t="s">
        <v>137</v>
      </c>
      <c r="C215" s="114" t="s">
        <v>138</v>
      </c>
      <c r="D215" s="52">
        <f>SUM(D198+D214)</f>
        <v>11000</v>
      </c>
      <c r="E215" s="55"/>
      <c r="F215" s="55"/>
      <c r="G215" s="55"/>
    </row>
    <row r="216" spans="1:7" x14ac:dyDescent="0.25">
      <c r="A216" t="s">
        <v>108</v>
      </c>
      <c r="B216" s="108">
        <v>200</v>
      </c>
      <c r="C216" s="109" t="s">
        <v>139</v>
      </c>
      <c r="D216" s="40">
        <v>22500</v>
      </c>
      <c r="E216" s="190"/>
      <c r="F216" s="190"/>
      <c r="G216" s="190"/>
    </row>
    <row r="217" spans="1:7" ht="15.75" thickBot="1" x14ac:dyDescent="0.3">
      <c r="A217" t="s">
        <v>108</v>
      </c>
      <c r="B217" s="115">
        <v>400</v>
      </c>
      <c r="C217" s="116" t="s">
        <v>140</v>
      </c>
      <c r="D217" s="43"/>
      <c r="E217" s="190"/>
      <c r="F217" s="190"/>
      <c r="G217" s="190"/>
    </row>
    <row r="218" spans="1:7" ht="15.75" thickBot="1" x14ac:dyDescent="0.3">
      <c r="B218" s="50" t="s">
        <v>141</v>
      </c>
      <c r="C218" s="117" t="s">
        <v>142</v>
      </c>
      <c r="D218" s="52">
        <f>SUM(D215:D217)</f>
        <v>33500</v>
      </c>
      <c r="E218" s="55"/>
      <c r="F218" s="55"/>
      <c r="G218" s="55"/>
    </row>
    <row r="219" spans="1:7" x14ac:dyDescent="0.25">
      <c r="E219" s="191"/>
      <c r="F219" s="191"/>
      <c r="G219" s="191"/>
    </row>
    <row r="220" spans="1:7" x14ac:dyDescent="0.25">
      <c r="E220" s="191"/>
      <c r="F220" s="190"/>
      <c r="G220" s="190"/>
    </row>
    <row r="221" spans="1:7" ht="15.75" thickBot="1" x14ac:dyDescent="0.3">
      <c r="E221" s="191"/>
      <c r="F221" s="190"/>
      <c r="G221" s="190"/>
    </row>
    <row r="222" spans="1:7" ht="15.75" thickBot="1" x14ac:dyDescent="0.3">
      <c r="B222" s="77"/>
      <c r="C222" s="78" t="s">
        <v>144</v>
      </c>
      <c r="D222" s="3"/>
      <c r="E222" s="193"/>
      <c r="F222" s="55"/>
      <c r="G222" s="55"/>
    </row>
    <row r="223" spans="1:7" ht="15.75" thickBot="1" x14ac:dyDescent="0.3">
      <c r="B223" s="79" t="s">
        <v>145</v>
      </c>
      <c r="C223" s="61"/>
      <c r="D223" s="34" t="s">
        <v>2</v>
      </c>
      <c r="E223" s="194"/>
      <c r="F223" s="191"/>
      <c r="G223" s="191"/>
    </row>
    <row r="224" spans="1:7" x14ac:dyDescent="0.25">
      <c r="B224" s="80"/>
      <c r="C224" s="81"/>
      <c r="D224" s="7"/>
      <c r="E224" s="190"/>
      <c r="F224" s="193"/>
      <c r="G224" s="193"/>
    </row>
    <row r="225" spans="2:7" x14ac:dyDescent="0.25">
      <c r="B225" s="82"/>
      <c r="C225" s="83"/>
      <c r="D225" s="10"/>
      <c r="E225" s="190"/>
      <c r="F225" s="194"/>
      <c r="G225" s="194"/>
    </row>
    <row r="226" spans="2:7" x14ac:dyDescent="0.25">
      <c r="B226" s="82">
        <v>223003</v>
      </c>
      <c r="C226" s="83" t="s">
        <v>150</v>
      </c>
      <c r="D226" s="10">
        <v>22500</v>
      </c>
      <c r="E226" s="190"/>
      <c r="F226" s="190"/>
      <c r="G226" s="190"/>
    </row>
    <row r="227" spans="2:7" x14ac:dyDescent="0.25">
      <c r="B227" s="82"/>
      <c r="C227" s="83"/>
      <c r="D227" s="10"/>
      <c r="E227" s="190"/>
      <c r="F227" s="190"/>
      <c r="G227" s="190"/>
    </row>
    <row r="228" spans="2:7" x14ac:dyDescent="0.25">
      <c r="B228" s="82">
        <v>453</v>
      </c>
      <c r="C228" s="83" t="s">
        <v>146</v>
      </c>
      <c r="D228" s="10"/>
      <c r="E228" s="190"/>
      <c r="F228" s="190"/>
      <c r="G228" s="190"/>
    </row>
    <row r="229" spans="2:7" ht="15.75" thickBot="1" x14ac:dyDescent="0.3">
      <c r="B229" s="84"/>
      <c r="C229" s="85"/>
      <c r="D229" s="13"/>
      <c r="E229" s="190"/>
      <c r="F229" s="190"/>
      <c r="G229" s="190"/>
    </row>
    <row r="230" spans="2:7" ht="15.75" thickBot="1" x14ac:dyDescent="0.3">
      <c r="B230" s="86"/>
      <c r="C230" s="75"/>
      <c r="D230" s="16">
        <f>SUM(D224:D229)</f>
        <v>22500</v>
      </c>
      <c r="E230" s="55"/>
      <c r="F230" s="190"/>
      <c r="G230" s="190"/>
    </row>
    <row r="231" spans="2:7" ht="15.75" thickBot="1" x14ac:dyDescent="0.3">
      <c r="E231" s="191"/>
      <c r="F231" s="190"/>
      <c r="G231" s="190"/>
    </row>
    <row r="232" spans="2:7" ht="15.75" thickBot="1" x14ac:dyDescent="0.3">
      <c r="B232" s="77"/>
      <c r="C232" s="78" t="s">
        <v>144</v>
      </c>
      <c r="D232" s="3"/>
      <c r="E232" s="193"/>
      <c r="F232" s="55"/>
      <c r="G232" s="55"/>
    </row>
    <row r="233" spans="2:7" ht="15.75" thickBot="1" x14ac:dyDescent="0.3">
      <c r="B233" s="79" t="s">
        <v>147</v>
      </c>
      <c r="C233" s="61"/>
      <c r="D233" s="4" t="s">
        <v>2</v>
      </c>
      <c r="E233" s="194"/>
    </row>
    <row r="234" spans="2:7" x14ac:dyDescent="0.25">
      <c r="B234" s="80"/>
      <c r="C234" s="81"/>
      <c r="D234" s="63"/>
      <c r="E234" s="190"/>
    </row>
    <row r="235" spans="2:7" x14ac:dyDescent="0.25">
      <c r="B235" s="82">
        <v>633011</v>
      </c>
      <c r="C235" s="83" t="s">
        <v>148</v>
      </c>
      <c r="D235" s="64">
        <v>22400</v>
      </c>
      <c r="E235" s="190"/>
    </row>
    <row r="236" spans="2:7" x14ac:dyDescent="0.25">
      <c r="B236" s="82"/>
      <c r="C236" s="83"/>
      <c r="D236" s="64"/>
      <c r="E236" s="190"/>
    </row>
    <row r="237" spans="2:7" x14ac:dyDescent="0.25">
      <c r="B237" s="82">
        <v>637012</v>
      </c>
      <c r="C237" s="83" t="s">
        <v>149</v>
      </c>
      <c r="D237" s="64">
        <v>100</v>
      </c>
      <c r="E237" s="190"/>
    </row>
    <row r="238" spans="2:7" x14ac:dyDescent="0.25">
      <c r="B238" s="82"/>
      <c r="C238" s="83"/>
      <c r="D238" s="64"/>
      <c r="E238" s="190"/>
    </row>
    <row r="239" spans="2:7" ht="15.75" thickBot="1" x14ac:dyDescent="0.3">
      <c r="B239" s="84"/>
      <c r="C239" s="85"/>
      <c r="D239" s="76"/>
      <c r="E239" s="190"/>
    </row>
    <row r="240" spans="2:7" ht="15.75" thickBot="1" x14ac:dyDescent="0.3">
      <c r="B240" s="87"/>
      <c r="C240" s="75"/>
      <c r="D240" s="16">
        <f>SUM(D234:D239)</f>
        <v>22500</v>
      </c>
      <c r="E240" s="55"/>
    </row>
  </sheetData>
  <mergeCells count="2">
    <mergeCell ref="B180:C180"/>
    <mergeCell ref="B181:C18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49"/>
  <sheetViews>
    <sheetView workbookViewId="0">
      <pane xSplit="2" ySplit="7" topLeftCell="C106" activePane="bottomRight" state="frozen"/>
      <selection pane="topRight" activeCell="C1" sqref="C1"/>
      <selection pane="bottomLeft" activeCell="A8" sqref="A8"/>
      <selection pane="bottomRight" activeCell="E25" sqref="E25"/>
    </sheetView>
  </sheetViews>
  <sheetFormatPr defaultRowHeight="15" x14ac:dyDescent="0.25"/>
  <cols>
    <col min="1" max="1" width="12.7109375" customWidth="1"/>
    <col min="2" max="2" width="45.7109375" customWidth="1"/>
    <col min="3" max="12" width="12.7109375" customWidth="1"/>
    <col min="13" max="13" width="10" bestFit="1" customWidth="1"/>
  </cols>
  <sheetData>
    <row r="1" spans="1:20" ht="15.75" x14ac:dyDescent="0.25">
      <c r="A1" s="293" t="s">
        <v>259</v>
      </c>
      <c r="B1" s="294" t="s">
        <v>260</v>
      </c>
      <c r="C1" s="295"/>
      <c r="D1" s="295"/>
      <c r="E1" s="295"/>
      <c r="F1" s="295"/>
      <c r="G1" s="295"/>
      <c r="H1" s="295"/>
      <c r="I1" s="295"/>
      <c r="J1" s="295"/>
    </row>
    <row r="2" spans="1:20" ht="15.75" x14ac:dyDescent="0.25">
      <c r="A2" s="293" t="s">
        <v>261</v>
      </c>
      <c r="B2" s="296">
        <v>37811169</v>
      </c>
      <c r="C2" s="295"/>
      <c r="D2" s="295"/>
      <c r="E2" s="295"/>
      <c r="F2" s="295"/>
      <c r="G2" s="295"/>
      <c r="H2" s="295"/>
      <c r="I2" s="295"/>
      <c r="J2" s="295"/>
    </row>
    <row r="3" spans="1:20" ht="15.75" x14ac:dyDescent="0.25">
      <c r="A3" s="293" t="s">
        <v>262</v>
      </c>
      <c r="B3" s="295" t="s">
        <v>263</v>
      </c>
      <c r="C3" s="295"/>
      <c r="D3" s="295"/>
      <c r="E3" s="295"/>
      <c r="F3" s="295"/>
      <c r="G3" s="295"/>
      <c r="H3" s="295"/>
      <c r="I3" s="295"/>
      <c r="J3" s="295"/>
    </row>
    <row r="4" spans="1:20" ht="15.75" customHeight="1" x14ac:dyDescent="0.25">
      <c r="A4" s="293" t="s">
        <v>264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20" ht="16.5" thickBot="1" x14ac:dyDescent="0.3">
      <c r="A5" s="298" t="s">
        <v>265</v>
      </c>
      <c r="B5" s="297"/>
      <c r="C5" s="197">
        <v>0.4</v>
      </c>
      <c r="D5" s="197">
        <v>0.6</v>
      </c>
      <c r="E5" s="297"/>
      <c r="F5" s="297"/>
      <c r="G5" s="297"/>
      <c r="H5" s="297"/>
      <c r="I5" s="297"/>
      <c r="J5" s="297"/>
    </row>
    <row r="6" spans="1:20" ht="15.75" customHeight="1" thickBot="1" x14ac:dyDescent="0.3">
      <c r="A6" s="70"/>
      <c r="B6" s="57" t="s">
        <v>1</v>
      </c>
      <c r="C6" s="195" t="s">
        <v>204</v>
      </c>
      <c r="D6" s="195" t="s">
        <v>205</v>
      </c>
      <c r="E6" s="196" t="s">
        <v>206</v>
      </c>
      <c r="F6" s="195" t="s">
        <v>203</v>
      </c>
      <c r="G6" s="195" t="s">
        <v>201</v>
      </c>
      <c r="H6" s="195" t="s">
        <v>252</v>
      </c>
      <c r="I6" s="195" t="s">
        <v>253</v>
      </c>
      <c r="J6" s="195" t="s">
        <v>254</v>
      </c>
    </row>
    <row r="7" spans="1:20" ht="15.75" thickBot="1" x14ac:dyDescent="0.3">
      <c r="A7" s="71"/>
      <c r="B7" s="72"/>
      <c r="C7" s="62" t="s">
        <v>2</v>
      </c>
      <c r="D7" s="62" t="s">
        <v>2</v>
      </c>
      <c r="E7" s="4" t="s">
        <v>103</v>
      </c>
      <c r="F7" s="62" t="s">
        <v>2</v>
      </c>
      <c r="G7" s="62" t="s">
        <v>2</v>
      </c>
      <c r="H7" s="62" t="s">
        <v>2</v>
      </c>
      <c r="I7" s="62" t="s">
        <v>2</v>
      </c>
      <c r="J7" s="62" t="s">
        <v>2</v>
      </c>
    </row>
    <row r="8" spans="1:20" x14ac:dyDescent="0.25">
      <c r="A8" s="5">
        <v>611</v>
      </c>
      <c r="B8" s="6" t="s">
        <v>3</v>
      </c>
      <c r="C8" s="7">
        <v>68297</v>
      </c>
      <c r="D8" s="7">
        <v>122832</v>
      </c>
      <c r="E8" s="7">
        <f>SUM(C8:D8)</f>
        <v>191129</v>
      </c>
      <c r="F8" s="7">
        <v>18724</v>
      </c>
      <c r="G8" s="7">
        <v>19259</v>
      </c>
      <c r="H8" s="7"/>
      <c r="I8" s="7"/>
      <c r="J8" s="7"/>
    </row>
    <row r="9" spans="1:20" x14ac:dyDescent="0.25">
      <c r="A9" s="8">
        <v>612001</v>
      </c>
      <c r="B9" s="9" t="s">
        <v>4</v>
      </c>
      <c r="C9" s="10">
        <v>1970</v>
      </c>
      <c r="D9" s="10">
        <v>2568</v>
      </c>
      <c r="E9" s="10">
        <f t="shared" ref="E9:E23" si="0">SUM(C9:D9)</f>
        <v>4538</v>
      </c>
      <c r="F9" s="10">
        <v>348</v>
      </c>
      <c r="G9" s="10">
        <v>2838</v>
      </c>
      <c r="H9" s="10"/>
      <c r="I9" s="10"/>
      <c r="J9" s="10"/>
    </row>
    <row r="10" spans="1:20" x14ac:dyDescent="0.25">
      <c r="A10" s="8">
        <v>612002</v>
      </c>
      <c r="B10" s="9" t="s">
        <v>5</v>
      </c>
      <c r="C10" s="10">
        <v>7424</v>
      </c>
      <c r="D10" s="10">
        <v>21887</v>
      </c>
      <c r="E10" s="10">
        <f t="shared" si="0"/>
        <v>29311</v>
      </c>
      <c r="F10" s="10">
        <v>625</v>
      </c>
      <c r="G10" s="10">
        <v>680</v>
      </c>
      <c r="H10" s="10"/>
      <c r="I10" s="10"/>
      <c r="J10" s="10"/>
    </row>
    <row r="11" spans="1:20" x14ac:dyDescent="0.25">
      <c r="A11" s="8">
        <v>614</v>
      </c>
      <c r="B11" s="9" t="s">
        <v>6</v>
      </c>
      <c r="C11" s="10">
        <v>3725</v>
      </c>
      <c r="D11" s="10">
        <v>6700</v>
      </c>
      <c r="E11" s="10">
        <f t="shared" si="0"/>
        <v>10425</v>
      </c>
      <c r="F11" s="10">
        <v>1353</v>
      </c>
      <c r="G11" s="10">
        <v>1050</v>
      </c>
      <c r="H11" s="10"/>
      <c r="I11" s="10"/>
      <c r="J11" s="10"/>
    </row>
    <row r="12" spans="1:20" x14ac:dyDescent="0.25">
      <c r="A12" s="8"/>
      <c r="B12" s="9" t="s">
        <v>7</v>
      </c>
      <c r="C12" s="10"/>
      <c r="D12" s="10"/>
      <c r="E12" s="10">
        <f t="shared" si="0"/>
        <v>0</v>
      </c>
      <c r="F12" s="10"/>
      <c r="G12" s="10"/>
      <c r="H12" s="10"/>
      <c r="I12" s="10"/>
      <c r="J12" s="10"/>
    </row>
    <row r="13" spans="1:20" ht="15.75" thickBot="1" x14ac:dyDescent="0.3">
      <c r="A13" s="11">
        <v>616</v>
      </c>
      <c r="B13" s="12" t="s">
        <v>8</v>
      </c>
      <c r="C13" s="13"/>
      <c r="D13" s="13"/>
      <c r="E13" s="13">
        <f t="shared" si="0"/>
        <v>0</v>
      </c>
      <c r="F13" s="13"/>
      <c r="G13" s="13"/>
      <c r="H13" s="13"/>
      <c r="I13" s="13"/>
      <c r="J13" s="13"/>
    </row>
    <row r="14" spans="1:20" ht="15.75" thickBot="1" x14ac:dyDescent="0.3">
      <c r="A14" s="14">
        <v>610</v>
      </c>
      <c r="B14" s="15" t="s">
        <v>9</v>
      </c>
      <c r="C14" s="16">
        <f>SUM(C8:C13)</f>
        <v>81416</v>
      </c>
      <c r="D14" s="16">
        <f>SUM(D8:D13)</f>
        <v>153987</v>
      </c>
      <c r="E14" s="16">
        <f t="shared" ref="E14" si="1">SUM(E8:E13)</f>
        <v>235403</v>
      </c>
      <c r="F14" s="16">
        <f>SUM(F8:F13)</f>
        <v>21050</v>
      </c>
      <c r="G14" s="16">
        <f>SUM(G8:G13)</f>
        <v>23827</v>
      </c>
      <c r="H14" s="16">
        <f>SUM(H8:H13)</f>
        <v>0</v>
      </c>
      <c r="I14" s="16">
        <f>SUM(I8:I13)</f>
        <v>0</v>
      </c>
      <c r="J14" s="16">
        <f>SUM(J8:J13)</f>
        <v>0</v>
      </c>
    </row>
    <row r="15" spans="1:20" x14ac:dyDescent="0.25">
      <c r="A15" s="5">
        <v>621</v>
      </c>
      <c r="B15" s="6" t="s">
        <v>10</v>
      </c>
      <c r="C15" s="10">
        <v>4071</v>
      </c>
      <c r="D15" s="10">
        <v>7699</v>
      </c>
      <c r="E15" s="10">
        <f t="shared" si="0"/>
        <v>11770</v>
      </c>
      <c r="F15" s="10">
        <v>1052</v>
      </c>
      <c r="G15" s="10">
        <v>1191</v>
      </c>
      <c r="H15" s="10"/>
      <c r="I15" s="10"/>
      <c r="J15" s="10"/>
      <c r="L15" s="58">
        <v>0.05</v>
      </c>
      <c r="M15" s="60">
        <f t="shared" ref="M15:Q22" si="2">ROUND(C$14*$L15,0)</f>
        <v>4071</v>
      </c>
      <c r="N15" s="60">
        <f t="shared" si="2"/>
        <v>7699</v>
      </c>
      <c r="O15" s="60">
        <f t="shared" si="2"/>
        <v>11770</v>
      </c>
      <c r="P15" s="60">
        <f t="shared" si="2"/>
        <v>1053</v>
      </c>
      <c r="Q15" s="60">
        <f t="shared" si="2"/>
        <v>1191</v>
      </c>
      <c r="R15" s="59"/>
      <c r="S15" s="59"/>
      <c r="T15" s="59"/>
    </row>
    <row r="16" spans="1:20" x14ac:dyDescent="0.25">
      <c r="A16" s="8">
        <v>623</v>
      </c>
      <c r="B16" s="9" t="s">
        <v>11</v>
      </c>
      <c r="C16" s="10">
        <v>4071</v>
      </c>
      <c r="D16" s="10">
        <v>7699</v>
      </c>
      <c r="E16" s="10">
        <f t="shared" si="0"/>
        <v>11770</v>
      </c>
      <c r="F16" s="10">
        <v>1052</v>
      </c>
      <c r="G16" s="10">
        <v>1191</v>
      </c>
      <c r="H16" s="10"/>
      <c r="I16" s="10"/>
      <c r="J16" s="10"/>
      <c r="L16" s="58">
        <v>0.05</v>
      </c>
      <c r="M16" s="60">
        <f t="shared" si="2"/>
        <v>4071</v>
      </c>
      <c r="N16" s="60">
        <f t="shared" si="2"/>
        <v>7699</v>
      </c>
      <c r="O16" s="60">
        <f t="shared" si="2"/>
        <v>11770</v>
      </c>
      <c r="P16" s="60">
        <f t="shared" si="2"/>
        <v>1053</v>
      </c>
      <c r="Q16" s="60">
        <f t="shared" si="2"/>
        <v>1191</v>
      </c>
      <c r="R16" s="59"/>
      <c r="S16" s="59"/>
      <c r="T16" s="59"/>
    </row>
    <row r="17" spans="1:20" x14ac:dyDescent="0.25">
      <c r="A17" s="8">
        <v>625001</v>
      </c>
      <c r="B17" s="9" t="s">
        <v>12</v>
      </c>
      <c r="C17" s="10">
        <v>1140</v>
      </c>
      <c r="D17" s="10">
        <v>2156</v>
      </c>
      <c r="E17" s="10">
        <f t="shared" si="0"/>
        <v>3296</v>
      </c>
      <c r="F17" s="10">
        <v>295</v>
      </c>
      <c r="G17" s="10">
        <v>334</v>
      </c>
      <c r="H17" s="10"/>
      <c r="I17" s="10"/>
      <c r="J17" s="10"/>
      <c r="L17" s="58">
        <v>1.4E-2</v>
      </c>
      <c r="M17" s="60">
        <f t="shared" si="2"/>
        <v>1140</v>
      </c>
      <c r="N17" s="60">
        <f t="shared" si="2"/>
        <v>2156</v>
      </c>
      <c r="O17" s="60">
        <f t="shared" si="2"/>
        <v>3296</v>
      </c>
      <c r="P17" s="60">
        <f t="shared" si="2"/>
        <v>295</v>
      </c>
      <c r="Q17" s="60">
        <f t="shared" si="2"/>
        <v>334</v>
      </c>
      <c r="R17" s="59"/>
      <c r="S17" s="59"/>
      <c r="T17" s="59"/>
    </row>
    <row r="18" spans="1:20" x14ac:dyDescent="0.25">
      <c r="A18" s="8">
        <v>625002</v>
      </c>
      <c r="B18" s="9" t="s">
        <v>13</v>
      </c>
      <c r="C18" s="10">
        <v>11398</v>
      </c>
      <c r="D18" s="10">
        <v>21558</v>
      </c>
      <c r="E18" s="10">
        <f t="shared" si="0"/>
        <v>32956</v>
      </c>
      <c r="F18" s="10">
        <v>2947</v>
      </c>
      <c r="G18" s="10">
        <v>3336</v>
      </c>
      <c r="H18" s="10"/>
      <c r="I18" s="10"/>
      <c r="J18" s="10"/>
      <c r="L18" s="58">
        <v>0.14000000000000001</v>
      </c>
      <c r="M18" s="60">
        <f t="shared" si="2"/>
        <v>11398</v>
      </c>
      <c r="N18" s="60">
        <f t="shared" si="2"/>
        <v>21558</v>
      </c>
      <c r="O18" s="60">
        <f t="shared" si="2"/>
        <v>32956</v>
      </c>
      <c r="P18" s="60">
        <f t="shared" si="2"/>
        <v>2947</v>
      </c>
      <c r="Q18" s="60">
        <f t="shared" si="2"/>
        <v>3336</v>
      </c>
      <c r="R18" s="59"/>
      <c r="S18" s="59"/>
      <c r="T18" s="59"/>
    </row>
    <row r="19" spans="1:20" x14ac:dyDescent="0.25">
      <c r="A19" s="8">
        <v>625003</v>
      </c>
      <c r="B19" s="9" t="s">
        <v>14</v>
      </c>
      <c r="C19" s="10">
        <v>651</v>
      </c>
      <c r="D19" s="10">
        <v>1232</v>
      </c>
      <c r="E19" s="10">
        <f t="shared" si="0"/>
        <v>1883</v>
      </c>
      <c r="F19" s="10">
        <v>168</v>
      </c>
      <c r="G19" s="10">
        <v>191</v>
      </c>
      <c r="H19" s="10"/>
      <c r="I19" s="10"/>
      <c r="J19" s="10"/>
      <c r="L19" s="58">
        <v>8.0000000000000002E-3</v>
      </c>
      <c r="M19" s="60">
        <f t="shared" si="2"/>
        <v>651</v>
      </c>
      <c r="N19" s="60">
        <f t="shared" si="2"/>
        <v>1232</v>
      </c>
      <c r="O19" s="60">
        <f t="shared" si="2"/>
        <v>1883</v>
      </c>
      <c r="P19" s="60">
        <f t="shared" si="2"/>
        <v>168</v>
      </c>
      <c r="Q19" s="60">
        <f t="shared" si="2"/>
        <v>191</v>
      </c>
      <c r="R19" s="59"/>
      <c r="S19" s="59"/>
      <c r="T19" s="59"/>
    </row>
    <row r="20" spans="1:20" x14ac:dyDescent="0.25">
      <c r="A20" s="8">
        <v>625004</v>
      </c>
      <c r="B20" s="9" t="s">
        <v>15</v>
      </c>
      <c r="C20" s="10">
        <v>2442</v>
      </c>
      <c r="D20" s="10">
        <v>4620</v>
      </c>
      <c r="E20" s="10">
        <f t="shared" si="0"/>
        <v>7062</v>
      </c>
      <c r="F20" s="10">
        <v>631</v>
      </c>
      <c r="G20" s="10">
        <v>715</v>
      </c>
      <c r="H20" s="10"/>
      <c r="I20" s="10"/>
      <c r="J20" s="10"/>
      <c r="L20" s="58">
        <v>0.03</v>
      </c>
      <c r="M20" s="60">
        <f t="shared" si="2"/>
        <v>2442</v>
      </c>
      <c r="N20" s="60">
        <f t="shared" si="2"/>
        <v>4620</v>
      </c>
      <c r="O20" s="60">
        <f t="shared" si="2"/>
        <v>7062</v>
      </c>
      <c r="P20" s="60">
        <f t="shared" si="2"/>
        <v>632</v>
      </c>
      <c r="Q20" s="60">
        <f t="shared" si="2"/>
        <v>715</v>
      </c>
      <c r="R20" s="59"/>
      <c r="S20" s="59"/>
      <c r="T20" s="59"/>
    </row>
    <row r="21" spans="1:20" x14ac:dyDescent="0.25">
      <c r="A21" s="8">
        <v>625005</v>
      </c>
      <c r="B21" s="9" t="s">
        <v>16</v>
      </c>
      <c r="C21" s="10">
        <v>814</v>
      </c>
      <c r="D21" s="10">
        <v>1540</v>
      </c>
      <c r="E21" s="10">
        <f t="shared" si="0"/>
        <v>2354</v>
      </c>
      <c r="F21" s="10">
        <v>210</v>
      </c>
      <c r="G21" s="10">
        <v>238</v>
      </c>
      <c r="H21" s="10"/>
      <c r="I21" s="10"/>
      <c r="J21" s="10"/>
      <c r="L21" s="58">
        <v>0.01</v>
      </c>
      <c r="M21" s="60">
        <f t="shared" si="2"/>
        <v>814</v>
      </c>
      <c r="N21" s="60">
        <f t="shared" si="2"/>
        <v>1540</v>
      </c>
      <c r="O21" s="60">
        <f t="shared" si="2"/>
        <v>2354</v>
      </c>
      <c r="P21" s="60">
        <f t="shared" si="2"/>
        <v>211</v>
      </c>
      <c r="Q21" s="60">
        <f t="shared" si="2"/>
        <v>238</v>
      </c>
      <c r="R21" s="59"/>
      <c r="S21" s="59"/>
      <c r="T21" s="59"/>
    </row>
    <row r="22" spans="1:20" x14ac:dyDescent="0.25">
      <c r="A22" s="11">
        <v>625007</v>
      </c>
      <c r="B22" s="12" t="s">
        <v>17</v>
      </c>
      <c r="C22" s="10">
        <v>3867</v>
      </c>
      <c r="D22" s="10">
        <v>7314</v>
      </c>
      <c r="E22" s="10">
        <f t="shared" si="0"/>
        <v>11181</v>
      </c>
      <c r="F22" s="10">
        <v>1000</v>
      </c>
      <c r="G22" s="10">
        <v>1132</v>
      </c>
      <c r="H22" s="10"/>
      <c r="I22" s="10"/>
      <c r="J22" s="10"/>
      <c r="L22" s="58">
        <v>4.7500000000000001E-2</v>
      </c>
      <c r="M22" s="60">
        <f t="shared" si="2"/>
        <v>3867</v>
      </c>
      <c r="N22" s="60">
        <f t="shared" si="2"/>
        <v>7314</v>
      </c>
      <c r="O22" s="60">
        <f t="shared" si="2"/>
        <v>11182</v>
      </c>
      <c r="P22" s="60">
        <f t="shared" si="2"/>
        <v>1000</v>
      </c>
      <c r="Q22" s="60">
        <f t="shared" si="2"/>
        <v>1132</v>
      </c>
      <c r="R22" s="59"/>
      <c r="S22" s="59"/>
      <c r="T22" s="59"/>
    </row>
    <row r="23" spans="1:20" ht="15.75" thickBot="1" x14ac:dyDescent="0.3">
      <c r="A23" s="11">
        <v>627</v>
      </c>
      <c r="B23" s="12" t="s">
        <v>18</v>
      </c>
      <c r="C23" s="10"/>
      <c r="D23" s="10"/>
      <c r="E23" s="10">
        <f t="shared" si="0"/>
        <v>0</v>
      </c>
      <c r="F23" s="10"/>
      <c r="G23" s="10"/>
      <c r="H23" s="10"/>
      <c r="I23" s="10"/>
      <c r="J23" s="10"/>
      <c r="M23" s="60"/>
      <c r="N23" s="60"/>
      <c r="O23" s="60"/>
      <c r="P23" s="60"/>
      <c r="Q23" s="60"/>
    </row>
    <row r="24" spans="1:20" ht="15.75" thickBot="1" x14ac:dyDescent="0.3">
      <c r="A24" s="14">
        <v>620</v>
      </c>
      <c r="B24" s="15" t="s">
        <v>19</v>
      </c>
      <c r="C24" s="16">
        <f>SUM(C15:C23)</f>
        <v>28454</v>
      </c>
      <c r="D24" s="16">
        <f>SUM(D15:D23)</f>
        <v>53818</v>
      </c>
      <c r="E24" s="16">
        <f t="shared" ref="E24" si="3">SUM(E15:E23)</f>
        <v>82272</v>
      </c>
      <c r="F24" s="16">
        <f>SUM(F15:F23)</f>
        <v>7355</v>
      </c>
      <c r="G24" s="16">
        <f>SUM(G15:G23)</f>
        <v>8328</v>
      </c>
      <c r="H24" s="16">
        <f>SUM(H15:H23)</f>
        <v>0</v>
      </c>
      <c r="I24" s="16">
        <f>SUM(I15:I23)</f>
        <v>0</v>
      </c>
      <c r="J24" s="16">
        <f>SUM(J15:J23)</f>
        <v>0</v>
      </c>
      <c r="L24" s="58">
        <f>SUM(L15:L23)</f>
        <v>0.34950000000000003</v>
      </c>
      <c r="M24" s="60">
        <f>SUM(M15:M22)</f>
        <v>28454</v>
      </c>
      <c r="N24" s="60">
        <f t="shared" ref="N24:Q24" si="4">SUM(N15:N22)</f>
        <v>53818</v>
      </c>
      <c r="O24" s="60">
        <f t="shared" si="4"/>
        <v>82273</v>
      </c>
      <c r="P24" s="60">
        <f t="shared" si="4"/>
        <v>7359</v>
      </c>
      <c r="Q24" s="60">
        <f t="shared" si="4"/>
        <v>8328</v>
      </c>
    </row>
    <row r="25" spans="1:20" ht="15.75" thickBot="1" x14ac:dyDescent="0.3">
      <c r="A25" s="17" t="s">
        <v>20</v>
      </c>
      <c r="B25" s="18" t="s">
        <v>21</v>
      </c>
      <c r="C25" s="19">
        <f>SUM(C24,C14)</f>
        <v>109870</v>
      </c>
      <c r="D25" s="19">
        <f>SUM(D24,D14)</f>
        <v>207805</v>
      </c>
      <c r="E25" s="19">
        <f t="shared" ref="E25" si="5">SUM(E24,E14)</f>
        <v>317675</v>
      </c>
      <c r="F25" s="19">
        <f>SUM(F24,F14)</f>
        <v>28405</v>
      </c>
      <c r="G25" s="19">
        <f>SUM(G24,G14)</f>
        <v>32155</v>
      </c>
      <c r="H25" s="19">
        <f>SUM(H24,H14)</f>
        <v>0</v>
      </c>
      <c r="I25" s="19">
        <f>SUM(I24,I14)</f>
        <v>0</v>
      </c>
      <c r="J25" s="19">
        <f>SUM(J24,J14)</f>
        <v>0</v>
      </c>
      <c r="M25" s="60">
        <f>SUM(C14*$L$24)</f>
        <v>28454.892000000003</v>
      </c>
      <c r="N25" s="60">
        <f>SUM(D14*$L$24)</f>
        <v>53818.456500000008</v>
      </c>
      <c r="O25" s="60">
        <f>SUM(E14*$L$24)</f>
        <v>82273.348500000007</v>
      </c>
      <c r="P25" s="60">
        <f>SUM(F14*$L$24)</f>
        <v>7356.9750000000004</v>
      </c>
      <c r="Q25" s="60">
        <f>SUM(G14*$L$24)</f>
        <v>8327.5365000000002</v>
      </c>
    </row>
    <row r="26" spans="1:20" x14ac:dyDescent="0.25">
      <c r="A26" s="20">
        <v>631001</v>
      </c>
      <c r="B26" s="21" t="s">
        <v>22</v>
      </c>
      <c r="C26" s="7">
        <f>SUMPRODUCT(E26,$C$5)</f>
        <v>480</v>
      </c>
      <c r="D26" s="7">
        <f>SUMPRODUCT(E26,$D$5)</f>
        <v>720</v>
      </c>
      <c r="E26" s="10">
        <v>1200</v>
      </c>
      <c r="F26" s="7">
        <v>30</v>
      </c>
      <c r="G26" s="7">
        <v>30</v>
      </c>
      <c r="H26" s="7"/>
      <c r="I26" s="7"/>
      <c r="J26" s="7"/>
    </row>
    <row r="27" spans="1:20" ht="15.75" thickBot="1" x14ac:dyDescent="0.3">
      <c r="A27" s="22">
        <v>631002</v>
      </c>
      <c r="B27" s="23" t="s">
        <v>23</v>
      </c>
      <c r="C27" s="24">
        <f>SUMPRODUCT(E27,$C$5)</f>
        <v>0</v>
      </c>
      <c r="D27" s="24">
        <f>SUMPRODUCT(E27,$D$5)</f>
        <v>0</v>
      </c>
      <c r="E27" s="10">
        <v>0</v>
      </c>
      <c r="F27" s="24"/>
      <c r="G27" s="24"/>
      <c r="H27" s="24"/>
      <c r="I27" s="24"/>
      <c r="J27" s="24"/>
    </row>
    <row r="28" spans="1:20" ht="15.75" thickBot="1" x14ac:dyDescent="0.3">
      <c r="A28" s="25">
        <v>631</v>
      </c>
      <c r="B28" s="26" t="s">
        <v>24</v>
      </c>
      <c r="C28" s="27">
        <f>SUM(C26:C27)</f>
        <v>480</v>
      </c>
      <c r="D28" s="27">
        <f>SUM(D26:D27)</f>
        <v>720</v>
      </c>
      <c r="E28" s="27">
        <f t="shared" ref="E28" si="6">SUM(E26:E27)</f>
        <v>1200</v>
      </c>
      <c r="F28" s="27">
        <f>SUM(F26:F27)</f>
        <v>30</v>
      </c>
      <c r="G28" s="27">
        <f>SUM(G26:G27)</f>
        <v>30</v>
      </c>
      <c r="H28" s="27">
        <f>SUM(H26:H27)</f>
        <v>0</v>
      </c>
      <c r="I28" s="27">
        <f>SUM(I26:I27)</f>
        <v>0</v>
      </c>
      <c r="J28" s="27">
        <f>SUM(J26:J27)</f>
        <v>0</v>
      </c>
    </row>
    <row r="29" spans="1:20" x14ac:dyDescent="0.25">
      <c r="A29" s="5" t="s">
        <v>25</v>
      </c>
      <c r="B29" s="6" t="s">
        <v>26</v>
      </c>
      <c r="C29" s="28">
        <f t="shared" ref="C29:C35" si="7">SUMPRODUCT(E29,$C$5)</f>
        <v>1800</v>
      </c>
      <c r="D29" s="28">
        <f t="shared" ref="D29:D35" si="8">SUMPRODUCT(E29,$D$5)</f>
        <v>2700</v>
      </c>
      <c r="E29" s="10">
        <v>4500</v>
      </c>
      <c r="F29" s="28">
        <v>1000</v>
      </c>
      <c r="G29" s="28">
        <v>1900</v>
      </c>
      <c r="H29" s="28"/>
      <c r="I29" s="28"/>
      <c r="J29" s="28"/>
    </row>
    <row r="30" spans="1:20" x14ac:dyDescent="0.25">
      <c r="A30" s="8" t="s">
        <v>27</v>
      </c>
      <c r="B30" s="9" t="s">
        <v>28</v>
      </c>
      <c r="C30" s="10">
        <f t="shared" si="7"/>
        <v>4800</v>
      </c>
      <c r="D30" s="10">
        <f t="shared" si="8"/>
        <v>7200</v>
      </c>
      <c r="E30" s="43">
        <v>12000</v>
      </c>
      <c r="F30" s="10">
        <v>2000</v>
      </c>
      <c r="G30" s="10">
        <v>1500</v>
      </c>
      <c r="H30" s="10">
        <v>2000</v>
      </c>
      <c r="I30" s="10"/>
      <c r="J30" s="10"/>
    </row>
    <row r="31" spans="1:20" x14ac:dyDescent="0.25">
      <c r="A31" s="8" t="s">
        <v>29</v>
      </c>
      <c r="B31" s="9" t="s">
        <v>30</v>
      </c>
      <c r="C31" s="10">
        <f t="shared" si="7"/>
        <v>0</v>
      </c>
      <c r="D31" s="10">
        <f t="shared" si="8"/>
        <v>0</v>
      </c>
      <c r="E31" s="10">
        <v>0</v>
      </c>
      <c r="F31" s="10"/>
      <c r="G31" s="10"/>
      <c r="H31" s="10"/>
      <c r="I31" s="10"/>
      <c r="J31" s="10"/>
    </row>
    <row r="32" spans="1:20" x14ac:dyDescent="0.25">
      <c r="A32" s="8">
        <v>632002</v>
      </c>
      <c r="B32" s="9" t="s">
        <v>31</v>
      </c>
      <c r="C32" s="10">
        <f t="shared" si="7"/>
        <v>120</v>
      </c>
      <c r="D32" s="10">
        <f>SUMPRODUCT(E32,$D$5)</f>
        <v>180</v>
      </c>
      <c r="E32" s="10">
        <v>300</v>
      </c>
      <c r="F32" s="10">
        <v>100</v>
      </c>
      <c r="G32" s="10">
        <v>200</v>
      </c>
      <c r="H32" s="10"/>
      <c r="I32" s="10"/>
      <c r="J32" s="10"/>
    </row>
    <row r="33" spans="1:10" x14ac:dyDescent="0.25">
      <c r="A33" s="11">
        <v>632003</v>
      </c>
      <c r="B33" s="12" t="s">
        <v>32</v>
      </c>
      <c r="C33" s="10">
        <f t="shared" si="7"/>
        <v>100</v>
      </c>
      <c r="D33" s="10">
        <f t="shared" si="8"/>
        <v>150</v>
      </c>
      <c r="E33" s="10">
        <v>250</v>
      </c>
      <c r="F33" s="10"/>
      <c r="G33" s="10"/>
      <c r="H33" s="10"/>
      <c r="I33" s="10"/>
      <c r="J33" s="10"/>
    </row>
    <row r="34" spans="1:10" x14ac:dyDescent="0.25">
      <c r="A34" s="11">
        <v>632004</v>
      </c>
      <c r="B34" s="12" t="s">
        <v>33</v>
      </c>
      <c r="C34" s="10">
        <f t="shared" si="7"/>
        <v>0</v>
      </c>
      <c r="D34" s="10">
        <f t="shared" si="8"/>
        <v>0</v>
      </c>
      <c r="E34" s="10">
        <v>0</v>
      </c>
      <c r="F34" s="10"/>
      <c r="G34" s="10"/>
      <c r="H34" s="10"/>
      <c r="I34" s="10"/>
      <c r="J34" s="10"/>
    </row>
    <row r="35" spans="1:10" ht="15.75" thickBot="1" x14ac:dyDescent="0.3">
      <c r="A35" s="11">
        <v>632005</v>
      </c>
      <c r="B35" s="12" t="s">
        <v>34</v>
      </c>
      <c r="C35" s="10">
        <f t="shared" si="7"/>
        <v>200</v>
      </c>
      <c r="D35" s="10">
        <f t="shared" si="8"/>
        <v>300</v>
      </c>
      <c r="E35" s="10">
        <v>500</v>
      </c>
      <c r="F35" s="10">
        <v>20</v>
      </c>
      <c r="G35" s="10">
        <v>400</v>
      </c>
      <c r="H35" s="10"/>
      <c r="I35" s="10"/>
      <c r="J35" s="10"/>
    </row>
    <row r="36" spans="1:10" ht="15.75" thickBot="1" x14ac:dyDescent="0.3">
      <c r="A36" s="25">
        <v>632</v>
      </c>
      <c r="B36" s="26" t="s">
        <v>35</v>
      </c>
      <c r="C36" s="27">
        <f>SUM(C29:C35)</f>
        <v>7020</v>
      </c>
      <c r="D36" s="27">
        <f>SUM(D29:D35)</f>
        <v>10530</v>
      </c>
      <c r="E36" s="27">
        <f t="shared" ref="E36" si="9">SUM(E29:E35)</f>
        <v>17550</v>
      </c>
      <c r="F36" s="27">
        <f>SUM(F29:F35)</f>
        <v>3120</v>
      </c>
      <c r="G36" s="27">
        <f>SUM(G29:G35)</f>
        <v>4000</v>
      </c>
      <c r="H36" s="27">
        <f>SUM(H29:H35)</f>
        <v>2000</v>
      </c>
      <c r="I36" s="27">
        <f>SUM(I29:I35)</f>
        <v>0</v>
      </c>
      <c r="J36" s="27">
        <f>SUM(J29:J35)</f>
        <v>0</v>
      </c>
    </row>
    <row r="37" spans="1:10" x14ac:dyDescent="0.25">
      <c r="A37" s="5">
        <v>633001</v>
      </c>
      <c r="B37" s="6" t="s">
        <v>36</v>
      </c>
      <c r="C37" s="10">
        <f t="shared" ref="C37:C50" si="10">SUMPRODUCT(E37,$C$5)</f>
        <v>2800</v>
      </c>
      <c r="D37" s="10">
        <f t="shared" ref="D37:D50" si="11">SUMPRODUCT(E37,$D$5)</f>
        <v>4200</v>
      </c>
      <c r="E37" s="10">
        <v>7000</v>
      </c>
      <c r="F37" s="291">
        <v>0</v>
      </c>
      <c r="G37" s="10">
        <v>1500</v>
      </c>
      <c r="H37" s="10"/>
      <c r="I37" s="10"/>
      <c r="J37" s="10"/>
    </row>
    <row r="38" spans="1:10" x14ac:dyDescent="0.25">
      <c r="A38" s="5">
        <v>633002</v>
      </c>
      <c r="B38" s="6" t="s">
        <v>37</v>
      </c>
      <c r="C38" s="10">
        <f t="shared" si="10"/>
        <v>800</v>
      </c>
      <c r="D38" s="10">
        <f t="shared" si="11"/>
        <v>1200</v>
      </c>
      <c r="E38" s="10">
        <v>2000</v>
      </c>
      <c r="F38" s="10"/>
      <c r="G38" s="10"/>
      <c r="H38" s="10"/>
      <c r="I38" s="10"/>
      <c r="J38" s="10"/>
    </row>
    <row r="39" spans="1:10" x14ac:dyDescent="0.25">
      <c r="A39" s="8">
        <v>633003</v>
      </c>
      <c r="B39" s="9" t="s">
        <v>38</v>
      </c>
      <c r="C39" s="10">
        <f t="shared" si="10"/>
        <v>0</v>
      </c>
      <c r="D39" s="10">
        <f t="shared" si="11"/>
        <v>0</v>
      </c>
      <c r="E39" s="10">
        <v>0</v>
      </c>
      <c r="F39" s="10"/>
      <c r="G39" s="10"/>
      <c r="H39" s="10"/>
      <c r="I39" s="10"/>
      <c r="J39" s="10"/>
    </row>
    <row r="40" spans="1:10" x14ac:dyDescent="0.25">
      <c r="A40" s="8">
        <v>633004</v>
      </c>
      <c r="B40" s="9" t="s">
        <v>39</v>
      </c>
      <c r="C40" s="10">
        <f t="shared" si="10"/>
        <v>400</v>
      </c>
      <c r="D40" s="10">
        <f t="shared" si="11"/>
        <v>600</v>
      </c>
      <c r="E40" s="10">
        <v>1000</v>
      </c>
      <c r="F40" s="10"/>
      <c r="G40" s="10">
        <v>500</v>
      </c>
      <c r="H40" s="10"/>
      <c r="I40" s="10"/>
      <c r="J40" s="10"/>
    </row>
    <row r="41" spans="1:10" x14ac:dyDescent="0.25">
      <c r="A41" s="8">
        <v>633005</v>
      </c>
      <c r="B41" s="9" t="s">
        <v>40</v>
      </c>
      <c r="C41" s="10">
        <f t="shared" si="10"/>
        <v>0</v>
      </c>
      <c r="D41" s="10">
        <f t="shared" si="11"/>
        <v>0</v>
      </c>
      <c r="E41" s="10">
        <v>0</v>
      </c>
      <c r="F41" s="10"/>
      <c r="G41" s="10"/>
      <c r="H41" s="10"/>
      <c r="I41" s="10"/>
      <c r="J41" s="10"/>
    </row>
    <row r="42" spans="1:10" x14ac:dyDescent="0.25">
      <c r="A42" s="8">
        <v>633006</v>
      </c>
      <c r="B42" s="29" t="s">
        <v>41</v>
      </c>
      <c r="C42" s="10">
        <f t="shared" si="10"/>
        <v>4000</v>
      </c>
      <c r="D42" s="10">
        <f t="shared" si="11"/>
        <v>6000</v>
      </c>
      <c r="E42" s="10">
        <v>10000</v>
      </c>
      <c r="F42" s="291">
        <v>400</v>
      </c>
      <c r="G42" s="10">
        <v>700</v>
      </c>
      <c r="H42" s="10"/>
      <c r="I42" s="10"/>
      <c r="J42" s="10"/>
    </row>
    <row r="43" spans="1:10" x14ac:dyDescent="0.25">
      <c r="A43" s="11">
        <v>633009</v>
      </c>
      <c r="B43" s="12" t="s">
        <v>42</v>
      </c>
      <c r="C43" s="10">
        <f t="shared" si="10"/>
        <v>2000</v>
      </c>
      <c r="D43" s="10">
        <f t="shared" si="11"/>
        <v>3000</v>
      </c>
      <c r="E43" s="10">
        <v>5000</v>
      </c>
      <c r="F43" s="10">
        <v>150</v>
      </c>
      <c r="G43" s="10"/>
      <c r="H43" s="10"/>
      <c r="I43" s="10"/>
      <c r="J43" s="10"/>
    </row>
    <row r="44" spans="1:10" x14ac:dyDescent="0.25">
      <c r="A44" s="8">
        <v>633010</v>
      </c>
      <c r="B44" s="29" t="s">
        <v>43</v>
      </c>
      <c r="C44" s="10">
        <f t="shared" si="10"/>
        <v>80</v>
      </c>
      <c r="D44" s="10">
        <f t="shared" si="11"/>
        <v>120</v>
      </c>
      <c r="E44" s="10">
        <v>200</v>
      </c>
      <c r="F44" s="10"/>
      <c r="G44" s="10">
        <v>200</v>
      </c>
      <c r="H44" s="10"/>
      <c r="I44" s="10"/>
      <c r="J44" s="10"/>
    </row>
    <row r="45" spans="1:10" x14ac:dyDescent="0.25">
      <c r="A45" s="8">
        <v>633011</v>
      </c>
      <c r="B45" s="30" t="s">
        <v>44</v>
      </c>
      <c r="C45" s="10">
        <f t="shared" si="10"/>
        <v>0</v>
      </c>
      <c r="D45" s="10">
        <f t="shared" si="11"/>
        <v>0</v>
      </c>
      <c r="E45" s="10">
        <v>0</v>
      </c>
      <c r="F45" s="10"/>
      <c r="G45" s="10"/>
      <c r="H45" s="10"/>
      <c r="I45" s="10"/>
      <c r="J45" s="10"/>
    </row>
    <row r="46" spans="1:10" x14ac:dyDescent="0.25">
      <c r="A46" s="11">
        <v>633013</v>
      </c>
      <c r="B46" s="12" t="s">
        <v>45</v>
      </c>
      <c r="C46" s="10">
        <f t="shared" si="10"/>
        <v>40</v>
      </c>
      <c r="D46" s="10">
        <f t="shared" si="11"/>
        <v>60</v>
      </c>
      <c r="E46" s="10">
        <v>100</v>
      </c>
      <c r="F46" s="10"/>
      <c r="G46" s="10"/>
      <c r="H46" s="10"/>
      <c r="I46" s="10"/>
      <c r="J46" s="10"/>
    </row>
    <row r="47" spans="1:10" x14ac:dyDescent="0.25">
      <c r="A47" s="11">
        <v>633015</v>
      </c>
      <c r="B47" s="12" t="s">
        <v>46</v>
      </c>
      <c r="C47" s="10">
        <f t="shared" si="10"/>
        <v>40</v>
      </c>
      <c r="D47" s="10">
        <f t="shared" si="11"/>
        <v>60</v>
      </c>
      <c r="E47" s="10">
        <v>100</v>
      </c>
      <c r="F47" s="10">
        <v>20</v>
      </c>
      <c r="G47" s="10">
        <v>20</v>
      </c>
      <c r="H47" s="10"/>
      <c r="I47" s="10"/>
      <c r="J47" s="10"/>
    </row>
    <row r="48" spans="1:10" x14ac:dyDescent="0.25">
      <c r="A48" s="11">
        <v>633016</v>
      </c>
      <c r="B48" s="12" t="s">
        <v>47</v>
      </c>
      <c r="C48" s="10">
        <f t="shared" si="10"/>
        <v>0</v>
      </c>
      <c r="D48" s="10">
        <f t="shared" si="11"/>
        <v>0</v>
      </c>
      <c r="E48" s="10">
        <v>0</v>
      </c>
      <c r="F48" s="10"/>
      <c r="G48" s="10"/>
      <c r="H48" s="10"/>
      <c r="I48" s="10"/>
      <c r="J48" s="10"/>
    </row>
    <row r="49" spans="1:10" x14ac:dyDescent="0.25">
      <c r="A49" s="11">
        <v>633018</v>
      </c>
      <c r="B49" s="12" t="s">
        <v>48</v>
      </c>
      <c r="C49" s="10">
        <f t="shared" si="10"/>
        <v>0</v>
      </c>
      <c r="D49" s="10">
        <f t="shared" si="11"/>
        <v>0</v>
      </c>
      <c r="E49" s="10">
        <v>0</v>
      </c>
      <c r="F49" s="10"/>
      <c r="G49" s="10"/>
      <c r="H49" s="10"/>
      <c r="I49" s="10"/>
      <c r="J49" s="10"/>
    </row>
    <row r="50" spans="1:10" ht="15.75" thickBot="1" x14ac:dyDescent="0.3">
      <c r="A50" s="11">
        <v>633019</v>
      </c>
      <c r="B50" s="12" t="s">
        <v>33</v>
      </c>
      <c r="C50" s="10">
        <f t="shared" si="10"/>
        <v>0</v>
      </c>
      <c r="D50" s="10">
        <f t="shared" si="11"/>
        <v>0</v>
      </c>
      <c r="E50" s="10">
        <v>0</v>
      </c>
      <c r="F50" s="10"/>
      <c r="G50" s="10"/>
      <c r="H50" s="10"/>
      <c r="I50" s="10"/>
      <c r="J50" s="10"/>
    </row>
    <row r="51" spans="1:10" ht="15.75" thickBot="1" x14ac:dyDescent="0.3">
      <c r="A51" s="25">
        <v>633</v>
      </c>
      <c r="B51" s="26" t="s">
        <v>49</v>
      </c>
      <c r="C51" s="27">
        <f>SUM(C37:C50)</f>
        <v>10160</v>
      </c>
      <c r="D51" s="27">
        <f>SUM(D37:D50)</f>
        <v>15240</v>
      </c>
      <c r="E51" s="27">
        <f t="shared" ref="E51" si="12">SUM(E37:E50)</f>
        <v>25400</v>
      </c>
      <c r="F51" s="27">
        <f>SUM(F37:F50)</f>
        <v>570</v>
      </c>
      <c r="G51" s="27">
        <f>SUM(G37:G50)</f>
        <v>2920</v>
      </c>
      <c r="H51" s="27">
        <f>SUM(H37:H50)</f>
        <v>0</v>
      </c>
      <c r="I51" s="27">
        <f>SUM(I37:I50)</f>
        <v>0</v>
      </c>
      <c r="J51" s="27">
        <f>SUM(J37:J50)</f>
        <v>0</v>
      </c>
    </row>
    <row r="52" spans="1:10" ht="15.75" thickBot="1" x14ac:dyDescent="0.3">
      <c r="A52" s="31">
        <v>634004</v>
      </c>
      <c r="B52" s="32" t="s">
        <v>50</v>
      </c>
      <c r="C52" s="33">
        <f t="shared" ref="C52" si="13">SUMPRODUCT(E52,$C$5)</f>
        <v>320</v>
      </c>
      <c r="D52" s="33">
        <f>SUMPRODUCT(E52,$D$5)</f>
        <v>480</v>
      </c>
      <c r="E52" s="10">
        <v>800</v>
      </c>
      <c r="F52" s="33"/>
      <c r="G52" s="33"/>
      <c r="H52" s="33"/>
      <c r="I52" s="33"/>
      <c r="J52" s="33"/>
    </row>
    <row r="53" spans="1:10" ht="15.75" thickBot="1" x14ac:dyDescent="0.3">
      <c r="A53" s="25">
        <v>634</v>
      </c>
      <c r="B53" s="26" t="s">
        <v>51</v>
      </c>
      <c r="C53" s="27">
        <f>SUM(C52)</f>
        <v>320</v>
      </c>
      <c r="D53" s="27">
        <f>SUM(D52)</f>
        <v>480</v>
      </c>
      <c r="E53" s="27">
        <f t="shared" ref="E53" si="14">SUM(E52)</f>
        <v>800</v>
      </c>
      <c r="F53" s="27">
        <f>SUM(F52)</f>
        <v>0</v>
      </c>
      <c r="G53" s="27">
        <f>SUM(G52)</f>
        <v>0</v>
      </c>
      <c r="H53" s="27">
        <f>SUM(H52)</f>
        <v>0</v>
      </c>
      <c r="I53" s="27">
        <f>SUM(I52)</f>
        <v>0</v>
      </c>
      <c r="J53" s="27">
        <f>SUM(J52)</f>
        <v>0</v>
      </c>
    </row>
    <row r="54" spans="1:10" ht="15.75" customHeight="1" thickBot="1" x14ac:dyDescent="0.3">
      <c r="A54" s="70"/>
      <c r="B54" s="57" t="s">
        <v>1</v>
      </c>
      <c r="C54" s="195" t="s">
        <v>204</v>
      </c>
      <c r="D54" s="195" t="s">
        <v>205</v>
      </c>
      <c r="E54" s="196" t="s">
        <v>206</v>
      </c>
      <c r="F54" s="196" t="s">
        <v>203</v>
      </c>
      <c r="G54" s="195" t="s">
        <v>201</v>
      </c>
      <c r="H54" s="195" t="s">
        <v>252</v>
      </c>
      <c r="I54" s="195" t="s">
        <v>253</v>
      </c>
      <c r="J54" s="195" t="s">
        <v>254</v>
      </c>
    </row>
    <row r="55" spans="1:10" ht="15.75" thickBot="1" x14ac:dyDescent="0.3">
      <c r="A55" s="71"/>
      <c r="B55" s="72"/>
      <c r="C55" s="34" t="s">
        <v>2</v>
      </c>
      <c r="D55" s="34" t="s">
        <v>2</v>
      </c>
      <c r="E55" s="34" t="s">
        <v>103</v>
      </c>
      <c r="F55" s="34" t="s">
        <v>2</v>
      </c>
      <c r="G55" s="289" t="s">
        <v>2</v>
      </c>
      <c r="H55" s="289" t="s">
        <v>2</v>
      </c>
      <c r="I55" s="289" t="s">
        <v>2</v>
      </c>
      <c r="J55" s="289" t="s">
        <v>2</v>
      </c>
    </row>
    <row r="56" spans="1:10" x14ac:dyDescent="0.25">
      <c r="A56" s="5">
        <v>635001</v>
      </c>
      <c r="B56" s="6" t="s">
        <v>52</v>
      </c>
      <c r="C56" s="28">
        <f t="shared" ref="C56:C65" si="15">SUMPRODUCT(E56,$C$5)</f>
        <v>0</v>
      </c>
      <c r="D56" s="28">
        <f t="shared" ref="D56:D65" si="16">SUMPRODUCT(E56,$D$5)</f>
        <v>0</v>
      </c>
      <c r="E56" s="10">
        <v>0</v>
      </c>
      <c r="F56" s="28"/>
      <c r="G56" s="28">
        <v>100</v>
      </c>
      <c r="H56" s="28"/>
      <c r="I56" s="28"/>
      <c r="J56" s="28"/>
    </row>
    <row r="57" spans="1:10" x14ac:dyDescent="0.25">
      <c r="A57" s="8">
        <v>635002</v>
      </c>
      <c r="B57" s="9" t="s">
        <v>53</v>
      </c>
      <c r="C57" s="10">
        <f t="shared" si="15"/>
        <v>0</v>
      </c>
      <c r="D57" s="10">
        <f t="shared" si="16"/>
        <v>0</v>
      </c>
      <c r="E57" s="10">
        <v>0</v>
      </c>
      <c r="F57" s="10"/>
      <c r="G57" s="10"/>
      <c r="H57" s="10"/>
      <c r="I57" s="10"/>
      <c r="J57" s="10"/>
    </row>
    <row r="58" spans="1:10" x14ac:dyDescent="0.25">
      <c r="A58" s="8">
        <v>635003</v>
      </c>
      <c r="B58" s="9" t="s">
        <v>54</v>
      </c>
      <c r="C58" s="10">
        <f t="shared" si="15"/>
        <v>0</v>
      </c>
      <c r="D58" s="10">
        <f t="shared" si="16"/>
        <v>0</v>
      </c>
      <c r="E58" s="10">
        <v>0</v>
      </c>
      <c r="F58" s="10"/>
      <c r="G58" s="10"/>
      <c r="H58" s="10"/>
      <c r="I58" s="10"/>
      <c r="J58" s="10"/>
    </row>
    <row r="59" spans="1:10" x14ac:dyDescent="0.25">
      <c r="A59" s="8">
        <v>635004</v>
      </c>
      <c r="B59" s="9" t="s">
        <v>55</v>
      </c>
      <c r="C59" s="10">
        <f t="shared" si="15"/>
        <v>80</v>
      </c>
      <c r="D59" s="10">
        <f t="shared" si="16"/>
        <v>120</v>
      </c>
      <c r="E59" s="10">
        <v>200</v>
      </c>
      <c r="F59" s="10"/>
      <c r="G59" s="10">
        <v>100</v>
      </c>
      <c r="H59" s="10"/>
      <c r="I59" s="10"/>
      <c r="J59" s="10"/>
    </row>
    <row r="60" spans="1:10" x14ac:dyDescent="0.25">
      <c r="A60" s="11">
        <v>635005</v>
      </c>
      <c r="B60" s="12" t="s">
        <v>56</v>
      </c>
      <c r="C60" s="10">
        <f t="shared" si="15"/>
        <v>0</v>
      </c>
      <c r="D60" s="10">
        <f t="shared" si="16"/>
        <v>0</v>
      </c>
      <c r="E60" s="10">
        <v>0</v>
      </c>
      <c r="F60" s="10"/>
      <c r="G60" s="10"/>
      <c r="H60" s="10"/>
      <c r="I60" s="10"/>
      <c r="J60" s="10"/>
    </row>
    <row r="61" spans="1:10" x14ac:dyDescent="0.25">
      <c r="A61" s="11">
        <v>635006</v>
      </c>
      <c r="B61" s="12" t="s">
        <v>57</v>
      </c>
      <c r="C61" s="10">
        <f t="shared" si="15"/>
        <v>2000</v>
      </c>
      <c r="D61" s="10">
        <f t="shared" si="16"/>
        <v>3000</v>
      </c>
      <c r="E61" s="10">
        <v>5000</v>
      </c>
      <c r="F61" s="10"/>
      <c r="G61" s="10"/>
      <c r="H61" s="10">
        <v>4000</v>
      </c>
      <c r="I61" s="10"/>
      <c r="J61" s="10">
        <v>1000</v>
      </c>
    </row>
    <row r="62" spans="1:10" x14ac:dyDescent="0.25">
      <c r="A62" s="11">
        <v>635007</v>
      </c>
      <c r="B62" s="12" t="s">
        <v>58</v>
      </c>
      <c r="C62" s="10">
        <f t="shared" si="15"/>
        <v>0</v>
      </c>
      <c r="D62" s="10">
        <f t="shared" si="16"/>
        <v>0</v>
      </c>
      <c r="E62" s="10">
        <v>0</v>
      </c>
      <c r="F62" s="10"/>
      <c r="G62" s="10"/>
      <c r="H62" s="10"/>
      <c r="I62" s="10"/>
      <c r="J62" s="10"/>
    </row>
    <row r="63" spans="1:10" x14ac:dyDescent="0.25">
      <c r="A63" s="11">
        <v>635008</v>
      </c>
      <c r="B63" s="12" t="s">
        <v>59</v>
      </c>
      <c r="C63" s="10">
        <f t="shared" si="15"/>
        <v>0</v>
      </c>
      <c r="D63" s="10">
        <f t="shared" si="16"/>
        <v>0</v>
      </c>
      <c r="E63" s="10">
        <v>0</v>
      </c>
      <c r="F63" s="10"/>
      <c r="G63" s="10"/>
      <c r="H63" s="10"/>
      <c r="I63" s="10"/>
      <c r="J63" s="10"/>
    </row>
    <row r="64" spans="1:10" x14ac:dyDescent="0.25">
      <c r="A64" s="11">
        <v>635009</v>
      </c>
      <c r="B64" s="12" t="s">
        <v>60</v>
      </c>
      <c r="C64" s="10">
        <f t="shared" si="15"/>
        <v>180</v>
      </c>
      <c r="D64" s="10">
        <f t="shared" si="16"/>
        <v>270</v>
      </c>
      <c r="E64" s="10">
        <v>450</v>
      </c>
      <c r="F64" s="10"/>
      <c r="G64" s="10"/>
      <c r="H64" s="10"/>
      <c r="I64" s="10"/>
      <c r="J64" s="10"/>
    </row>
    <row r="65" spans="1:10" ht="15.75" thickBot="1" x14ac:dyDescent="0.3">
      <c r="A65" s="11">
        <v>635010</v>
      </c>
      <c r="B65" s="12" t="s">
        <v>61</v>
      </c>
      <c r="C65" s="10">
        <f t="shared" si="15"/>
        <v>0</v>
      </c>
      <c r="D65" s="10">
        <f t="shared" si="16"/>
        <v>0</v>
      </c>
      <c r="E65" s="10">
        <v>0</v>
      </c>
      <c r="F65" s="10"/>
      <c r="G65" s="10"/>
      <c r="H65" s="10"/>
      <c r="I65" s="10"/>
      <c r="J65" s="10"/>
    </row>
    <row r="66" spans="1:10" ht="15.75" thickBot="1" x14ac:dyDescent="0.3">
      <c r="A66" s="25">
        <v>635</v>
      </c>
      <c r="B66" s="26" t="s">
        <v>62</v>
      </c>
      <c r="C66" s="27">
        <f>SUM(C56:C65)</f>
        <v>2260</v>
      </c>
      <c r="D66" s="27">
        <f>SUM(D56:D65)</f>
        <v>3390</v>
      </c>
      <c r="E66" s="27">
        <f t="shared" ref="E66" si="17">SUM(E56:E65)</f>
        <v>5650</v>
      </c>
      <c r="F66" s="27">
        <f>SUM(F56:F65)</f>
        <v>0</v>
      </c>
      <c r="G66" s="27">
        <f>SUM(G56:G65)</f>
        <v>200</v>
      </c>
      <c r="H66" s="27">
        <f>SUM(H56:H65)</f>
        <v>4000</v>
      </c>
      <c r="I66" s="27">
        <f>SUM(I56:I65)</f>
        <v>0</v>
      </c>
      <c r="J66" s="27">
        <f>SUM(J56:J65)</f>
        <v>1000</v>
      </c>
    </row>
    <row r="67" spans="1:10" x14ac:dyDescent="0.25">
      <c r="A67" s="5">
        <v>636001</v>
      </c>
      <c r="B67" s="6" t="s">
        <v>63</v>
      </c>
      <c r="C67" s="10">
        <f t="shared" ref="C67:C73" si="18">SUMPRODUCT(E67,$C$5)</f>
        <v>0</v>
      </c>
      <c r="D67" s="10">
        <f t="shared" ref="D67:D73" si="19">SUMPRODUCT(E67,$D$5)</f>
        <v>0</v>
      </c>
      <c r="E67" s="10">
        <v>0</v>
      </c>
      <c r="F67" s="10"/>
      <c r="G67" s="10"/>
      <c r="H67" s="10"/>
      <c r="I67" s="10"/>
      <c r="J67" s="10"/>
    </row>
    <row r="68" spans="1:10" x14ac:dyDescent="0.25">
      <c r="A68" s="8">
        <v>636002</v>
      </c>
      <c r="B68" s="9" t="s">
        <v>55</v>
      </c>
      <c r="C68" s="10">
        <f t="shared" si="18"/>
        <v>0</v>
      </c>
      <c r="D68" s="10">
        <f t="shared" si="19"/>
        <v>0</v>
      </c>
      <c r="E68" s="10">
        <v>0</v>
      </c>
      <c r="F68" s="10"/>
      <c r="G68" s="10"/>
      <c r="H68" s="10"/>
      <c r="I68" s="10"/>
      <c r="J68" s="10"/>
    </row>
    <row r="69" spans="1:10" x14ac:dyDescent="0.25">
      <c r="A69" s="8">
        <v>636003</v>
      </c>
      <c r="B69" s="9" t="s">
        <v>56</v>
      </c>
      <c r="C69" s="10">
        <f t="shared" si="18"/>
        <v>0</v>
      </c>
      <c r="D69" s="10">
        <f t="shared" si="19"/>
        <v>0</v>
      </c>
      <c r="E69" s="10">
        <v>0</v>
      </c>
      <c r="F69" s="10"/>
      <c r="G69" s="10"/>
      <c r="H69" s="10"/>
      <c r="I69" s="10"/>
      <c r="J69" s="10"/>
    </row>
    <row r="70" spans="1:10" x14ac:dyDescent="0.25">
      <c r="A70" s="8">
        <v>636004</v>
      </c>
      <c r="B70" s="9" t="s">
        <v>64</v>
      </c>
      <c r="C70" s="10">
        <f t="shared" si="18"/>
        <v>0</v>
      </c>
      <c r="D70" s="10">
        <f t="shared" si="19"/>
        <v>0</v>
      </c>
      <c r="E70" s="10">
        <v>0</v>
      </c>
      <c r="F70" s="10"/>
      <c r="G70" s="10"/>
      <c r="H70" s="10"/>
      <c r="I70" s="10"/>
      <c r="J70" s="10"/>
    </row>
    <row r="71" spans="1:10" x14ac:dyDescent="0.25">
      <c r="A71" s="8">
        <v>636006</v>
      </c>
      <c r="B71" s="9" t="s">
        <v>53</v>
      </c>
      <c r="C71" s="10">
        <f t="shared" si="18"/>
        <v>0</v>
      </c>
      <c r="D71" s="10">
        <f t="shared" si="19"/>
        <v>0</v>
      </c>
      <c r="E71" s="10">
        <v>0</v>
      </c>
      <c r="F71" s="10"/>
      <c r="G71" s="10"/>
      <c r="H71" s="10"/>
      <c r="I71" s="10"/>
      <c r="J71" s="10"/>
    </row>
    <row r="72" spans="1:10" x14ac:dyDescent="0.25">
      <c r="A72" s="8">
        <v>636007</v>
      </c>
      <c r="B72" s="9" t="s">
        <v>60</v>
      </c>
      <c r="C72" s="10">
        <f t="shared" si="18"/>
        <v>0</v>
      </c>
      <c r="D72" s="10">
        <f t="shared" si="19"/>
        <v>0</v>
      </c>
      <c r="E72" s="10">
        <v>0</v>
      </c>
      <c r="F72" s="10"/>
      <c r="G72" s="10"/>
      <c r="H72" s="10"/>
      <c r="I72" s="10"/>
      <c r="J72" s="10"/>
    </row>
    <row r="73" spans="1:10" ht="15.75" thickBot="1" x14ac:dyDescent="0.3">
      <c r="A73" s="35">
        <v>636008</v>
      </c>
      <c r="B73" s="36" t="s">
        <v>61</v>
      </c>
      <c r="C73" s="10">
        <f t="shared" si="18"/>
        <v>0</v>
      </c>
      <c r="D73" s="10">
        <f t="shared" si="19"/>
        <v>0</v>
      </c>
      <c r="E73" s="10">
        <v>0</v>
      </c>
      <c r="F73" s="10"/>
      <c r="G73" s="10"/>
      <c r="H73" s="10"/>
      <c r="I73" s="10"/>
      <c r="J73" s="10"/>
    </row>
    <row r="74" spans="1:10" ht="15.75" thickBot="1" x14ac:dyDescent="0.3">
      <c r="A74" s="25">
        <v>636</v>
      </c>
      <c r="B74" s="26" t="s">
        <v>65</v>
      </c>
      <c r="C74" s="27">
        <f>SUM(C67:C73)</f>
        <v>0</v>
      </c>
      <c r="D74" s="27">
        <f>SUM(D67:D73)</f>
        <v>0</v>
      </c>
      <c r="E74" s="27">
        <f t="shared" ref="E74" si="20">SUM(E67:E73)</f>
        <v>0</v>
      </c>
      <c r="F74" s="27">
        <f>SUM(F67:F73)</f>
        <v>0</v>
      </c>
      <c r="G74" s="27">
        <f>SUM(G67:G73)</f>
        <v>0</v>
      </c>
      <c r="H74" s="27">
        <f>SUM(H67:H73)</f>
        <v>0</v>
      </c>
      <c r="I74" s="27">
        <f>SUM(I67:I73)</f>
        <v>0</v>
      </c>
      <c r="J74" s="27">
        <f>SUM(J67:J73)</f>
        <v>0</v>
      </c>
    </row>
    <row r="75" spans="1:10" x14ac:dyDescent="0.25">
      <c r="A75" s="5">
        <v>637001</v>
      </c>
      <c r="B75" s="6" t="s">
        <v>66</v>
      </c>
      <c r="C75" s="10">
        <f t="shared" ref="C75:C91" si="21">SUMPRODUCT(E75,$C$5)</f>
        <v>120</v>
      </c>
      <c r="D75" s="10">
        <f t="shared" ref="D75:D91" si="22">SUMPRODUCT(E75,$D$5)</f>
        <v>180</v>
      </c>
      <c r="E75" s="10">
        <v>300</v>
      </c>
      <c r="F75" s="10">
        <v>30</v>
      </c>
      <c r="G75" s="10">
        <v>50</v>
      </c>
      <c r="H75" s="10"/>
      <c r="I75" s="10"/>
      <c r="J75" s="10"/>
    </row>
    <row r="76" spans="1:10" x14ac:dyDescent="0.25">
      <c r="A76" s="5">
        <v>637002</v>
      </c>
      <c r="B76" s="6" t="s">
        <v>67</v>
      </c>
      <c r="C76" s="10">
        <f t="shared" si="21"/>
        <v>80</v>
      </c>
      <c r="D76" s="10">
        <f t="shared" si="22"/>
        <v>120</v>
      </c>
      <c r="E76" s="10">
        <v>200</v>
      </c>
      <c r="F76" s="10"/>
      <c r="G76" s="10"/>
      <c r="H76" s="10"/>
      <c r="I76" s="10"/>
      <c r="J76" s="10"/>
    </row>
    <row r="77" spans="1:10" x14ac:dyDescent="0.25">
      <c r="A77" s="5">
        <v>637003</v>
      </c>
      <c r="B77" s="6" t="s">
        <v>68</v>
      </c>
      <c r="C77" s="10">
        <f t="shared" si="21"/>
        <v>0</v>
      </c>
      <c r="D77" s="10">
        <f t="shared" si="22"/>
        <v>0</v>
      </c>
      <c r="E77" s="10">
        <v>0</v>
      </c>
      <c r="F77" s="10"/>
      <c r="G77" s="10"/>
      <c r="H77" s="10"/>
      <c r="I77" s="10"/>
      <c r="J77" s="10"/>
    </row>
    <row r="78" spans="1:10" x14ac:dyDescent="0.25">
      <c r="A78" s="8">
        <v>637004</v>
      </c>
      <c r="B78" s="9" t="s">
        <v>69</v>
      </c>
      <c r="C78" s="10">
        <f t="shared" si="21"/>
        <v>3000</v>
      </c>
      <c r="D78" s="10">
        <f t="shared" si="22"/>
        <v>4500</v>
      </c>
      <c r="E78" s="10">
        <v>7500</v>
      </c>
      <c r="F78" s="10">
        <v>600</v>
      </c>
      <c r="G78" s="10">
        <v>1200</v>
      </c>
      <c r="H78" s="10"/>
      <c r="I78" s="10"/>
      <c r="J78" s="10"/>
    </row>
    <row r="79" spans="1:10" x14ac:dyDescent="0.25">
      <c r="A79" s="8">
        <v>637005</v>
      </c>
      <c r="B79" s="9" t="s">
        <v>70</v>
      </c>
      <c r="C79" s="10">
        <f t="shared" si="21"/>
        <v>240</v>
      </c>
      <c r="D79" s="10">
        <f t="shared" si="22"/>
        <v>360</v>
      </c>
      <c r="E79" s="10">
        <v>600</v>
      </c>
      <c r="F79" s="10">
        <v>50</v>
      </c>
      <c r="G79" s="10">
        <v>50</v>
      </c>
      <c r="H79" s="10"/>
      <c r="I79" s="10"/>
      <c r="J79" s="10"/>
    </row>
    <row r="80" spans="1:10" x14ac:dyDescent="0.25">
      <c r="A80" s="8">
        <v>637006</v>
      </c>
      <c r="B80" s="9" t="s">
        <v>71</v>
      </c>
      <c r="C80" s="10">
        <f t="shared" si="21"/>
        <v>40</v>
      </c>
      <c r="D80" s="10">
        <f t="shared" si="22"/>
        <v>60</v>
      </c>
      <c r="E80" s="10">
        <v>100</v>
      </c>
      <c r="F80" s="10"/>
      <c r="G80" s="10"/>
      <c r="H80" s="10"/>
      <c r="I80" s="10"/>
      <c r="J80" s="10"/>
    </row>
    <row r="81" spans="1:10" x14ac:dyDescent="0.25">
      <c r="A81" s="8">
        <v>637007</v>
      </c>
      <c r="B81" s="9" t="s">
        <v>72</v>
      </c>
      <c r="C81" s="10">
        <f t="shared" si="21"/>
        <v>40</v>
      </c>
      <c r="D81" s="10">
        <f t="shared" si="22"/>
        <v>60</v>
      </c>
      <c r="E81" s="10">
        <v>100</v>
      </c>
      <c r="F81" s="10"/>
      <c r="G81" s="10"/>
      <c r="H81" s="10"/>
      <c r="I81" s="10"/>
      <c r="J81" s="10"/>
    </row>
    <row r="82" spans="1:10" x14ac:dyDescent="0.25">
      <c r="A82" s="8">
        <v>637011</v>
      </c>
      <c r="B82" s="9" t="s">
        <v>73</v>
      </c>
      <c r="C82" s="10">
        <f t="shared" si="21"/>
        <v>0</v>
      </c>
      <c r="D82" s="10">
        <f t="shared" si="22"/>
        <v>0</v>
      </c>
      <c r="E82" s="10">
        <v>0</v>
      </c>
      <c r="F82" s="10"/>
      <c r="G82" s="10"/>
      <c r="H82" s="10"/>
      <c r="I82" s="10"/>
      <c r="J82" s="10"/>
    </row>
    <row r="83" spans="1:10" x14ac:dyDescent="0.25">
      <c r="A83" s="8">
        <v>637012</v>
      </c>
      <c r="B83" s="9" t="s">
        <v>74</v>
      </c>
      <c r="C83" s="10">
        <f t="shared" si="21"/>
        <v>320</v>
      </c>
      <c r="D83" s="10">
        <f t="shared" si="22"/>
        <v>480</v>
      </c>
      <c r="E83" s="10">
        <v>800</v>
      </c>
      <c r="F83" s="10"/>
      <c r="G83" s="10"/>
      <c r="H83" s="10"/>
      <c r="I83" s="10"/>
      <c r="J83" s="10"/>
    </row>
    <row r="84" spans="1:10" x14ac:dyDescent="0.25">
      <c r="A84" s="8">
        <v>637014</v>
      </c>
      <c r="B84" s="9" t="s">
        <v>75</v>
      </c>
      <c r="C84" s="10">
        <f t="shared" si="21"/>
        <v>1400</v>
      </c>
      <c r="D84" s="10">
        <f t="shared" si="22"/>
        <v>2100</v>
      </c>
      <c r="E84" s="10">
        <v>3500</v>
      </c>
      <c r="F84" s="10">
        <v>600</v>
      </c>
      <c r="G84" s="10">
        <v>1000</v>
      </c>
      <c r="H84" s="10"/>
      <c r="I84" s="10"/>
      <c r="J84" s="10"/>
    </row>
    <row r="85" spans="1:10" x14ac:dyDescent="0.25">
      <c r="A85" s="8">
        <v>637015</v>
      </c>
      <c r="B85" s="9" t="s">
        <v>76</v>
      </c>
      <c r="C85" s="10">
        <f t="shared" si="21"/>
        <v>280</v>
      </c>
      <c r="D85" s="10">
        <f t="shared" si="22"/>
        <v>420</v>
      </c>
      <c r="E85" s="10">
        <v>700</v>
      </c>
      <c r="F85" s="10">
        <v>50</v>
      </c>
      <c r="G85" s="10">
        <v>50</v>
      </c>
      <c r="H85" s="10"/>
      <c r="I85" s="10"/>
      <c r="J85" s="10"/>
    </row>
    <row r="86" spans="1:10" x14ac:dyDescent="0.25">
      <c r="A86" s="8">
        <v>637016</v>
      </c>
      <c r="B86" s="9" t="s">
        <v>77</v>
      </c>
      <c r="C86" s="10">
        <f t="shared" si="21"/>
        <v>920</v>
      </c>
      <c r="D86" s="10">
        <f t="shared" si="22"/>
        <v>1380</v>
      </c>
      <c r="E86" s="10">
        <v>2300</v>
      </c>
      <c r="F86" s="10">
        <v>200</v>
      </c>
      <c r="G86" s="10">
        <v>250</v>
      </c>
      <c r="H86" s="10"/>
      <c r="I86" s="10"/>
      <c r="J86" s="10"/>
    </row>
    <row r="87" spans="1:10" x14ac:dyDescent="0.25">
      <c r="A87" s="11">
        <v>637027</v>
      </c>
      <c r="B87" s="12" t="s">
        <v>78</v>
      </c>
      <c r="C87" s="10">
        <f t="shared" si="21"/>
        <v>0</v>
      </c>
      <c r="D87" s="10">
        <f t="shared" si="22"/>
        <v>0</v>
      </c>
      <c r="E87" s="10">
        <v>0</v>
      </c>
      <c r="F87" s="10"/>
      <c r="G87" s="10"/>
      <c r="H87" s="10"/>
      <c r="I87" s="10"/>
      <c r="J87" s="10"/>
    </row>
    <row r="88" spans="1:10" x14ac:dyDescent="0.25">
      <c r="A88" s="11">
        <v>637031</v>
      </c>
      <c r="B88" s="12" t="s">
        <v>79</v>
      </c>
      <c r="C88" s="10">
        <f t="shared" si="21"/>
        <v>0</v>
      </c>
      <c r="D88" s="10">
        <f t="shared" si="22"/>
        <v>0</v>
      </c>
      <c r="E88" s="10">
        <v>0</v>
      </c>
      <c r="F88" s="10"/>
      <c r="G88" s="10"/>
      <c r="H88" s="10"/>
      <c r="I88" s="10"/>
      <c r="J88" s="10"/>
    </row>
    <row r="89" spans="1:10" x14ac:dyDescent="0.25">
      <c r="A89" s="11">
        <v>637035</v>
      </c>
      <c r="B89" s="12" t="s">
        <v>80</v>
      </c>
      <c r="C89" s="10">
        <f t="shared" si="21"/>
        <v>80</v>
      </c>
      <c r="D89" s="10">
        <f t="shared" si="22"/>
        <v>120</v>
      </c>
      <c r="E89" s="10">
        <v>200</v>
      </c>
      <c r="F89" s="10">
        <v>40</v>
      </c>
      <c r="G89" s="10">
        <v>50</v>
      </c>
      <c r="H89" s="10"/>
      <c r="I89" s="10"/>
      <c r="J89" s="10"/>
    </row>
    <row r="90" spans="1:10" x14ac:dyDescent="0.25">
      <c r="A90" s="11">
        <v>637036</v>
      </c>
      <c r="B90" s="37" t="s">
        <v>81</v>
      </c>
      <c r="C90" s="10">
        <f t="shared" si="21"/>
        <v>0</v>
      </c>
      <c r="D90" s="10">
        <f t="shared" si="22"/>
        <v>0</v>
      </c>
      <c r="E90" s="10">
        <v>0</v>
      </c>
      <c r="F90" s="10"/>
      <c r="G90" s="10"/>
      <c r="H90" s="10"/>
      <c r="I90" s="10"/>
      <c r="J90" s="10"/>
    </row>
    <row r="91" spans="1:10" ht="15.75" thickBot="1" x14ac:dyDescent="0.3">
      <c r="A91" s="11">
        <v>637040</v>
      </c>
      <c r="B91" s="12" t="s">
        <v>82</v>
      </c>
      <c r="C91" s="10">
        <f t="shared" si="21"/>
        <v>0</v>
      </c>
      <c r="D91" s="10">
        <f t="shared" si="22"/>
        <v>0</v>
      </c>
      <c r="E91" s="10">
        <v>0</v>
      </c>
      <c r="F91" s="10"/>
      <c r="G91" s="10"/>
      <c r="H91" s="10"/>
      <c r="I91" s="10"/>
      <c r="J91" s="10"/>
    </row>
    <row r="92" spans="1:10" ht="15.75" thickBot="1" x14ac:dyDescent="0.3">
      <c r="A92" s="25">
        <v>637</v>
      </c>
      <c r="B92" s="26" t="s">
        <v>83</v>
      </c>
      <c r="C92" s="27">
        <f t="shared" ref="C92:J92" si="23">SUM(C75:C91)</f>
        <v>6520</v>
      </c>
      <c r="D92" s="27">
        <f t="shared" si="23"/>
        <v>9780</v>
      </c>
      <c r="E92" s="27">
        <f t="shared" si="23"/>
        <v>16300</v>
      </c>
      <c r="F92" s="27">
        <f t="shared" si="23"/>
        <v>1570</v>
      </c>
      <c r="G92" s="27">
        <f t="shared" si="23"/>
        <v>2650</v>
      </c>
      <c r="H92" s="27">
        <f t="shared" si="23"/>
        <v>0</v>
      </c>
      <c r="I92" s="27">
        <f t="shared" si="23"/>
        <v>0</v>
      </c>
      <c r="J92" s="27">
        <f t="shared" si="23"/>
        <v>0</v>
      </c>
    </row>
    <row r="93" spans="1:10" ht="15.75" thickBot="1" x14ac:dyDescent="0.3">
      <c r="A93" s="14">
        <v>630</v>
      </c>
      <c r="B93" s="15" t="s">
        <v>84</v>
      </c>
      <c r="C93" s="16">
        <f t="shared" ref="C93:J93" si="24">SUM(C92+C74+C66+C53+C51+C36+C28)</f>
        <v>26760</v>
      </c>
      <c r="D93" s="16">
        <f t="shared" si="24"/>
        <v>40140</v>
      </c>
      <c r="E93" s="16">
        <f t="shared" si="24"/>
        <v>66900</v>
      </c>
      <c r="F93" s="16">
        <f t="shared" si="24"/>
        <v>5290</v>
      </c>
      <c r="G93" s="16">
        <f t="shared" si="24"/>
        <v>9800</v>
      </c>
      <c r="H93" s="16">
        <f t="shared" si="24"/>
        <v>6000</v>
      </c>
      <c r="I93" s="16">
        <f t="shared" si="24"/>
        <v>0</v>
      </c>
      <c r="J93" s="16">
        <f t="shared" si="24"/>
        <v>1000</v>
      </c>
    </row>
    <row r="94" spans="1:10" x14ac:dyDescent="0.25">
      <c r="A94" s="38">
        <v>642006</v>
      </c>
      <c r="B94" s="39" t="s">
        <v>85</v>
      </c>
      <c r="C94" s="40">
        <f t="shared" ref="C94:C98" si="25">SUMPRODUCT(E94,$C$5)</f>
        <v>0</v>
      </c>
      <c r="D94" s="40">
        <f t="shared" ref="D94:D98" si="26">SUMPRODUCT(E94,$D$5)</f>
        <v>0</v>
      </c>
      <c r="E94" s="10">
        <v>0</v>
      </c>
      <c r="F94" s="40"/>
      <c r="G94" s="40"/>
      <c r="H94" s="40"/>
      <c r="I94" s="40"/>
      <c r="J94" s="40"/>
    </row>
    <row r="95" spans="1:10" x14ac:dyDescent="0.25">
      <c r="A95" s="41">
        <v>642012</v>
      </c>
      <c r="B95" s="42" t="s">
        <v>86</v>
      </c>
      <c r="C95" s="43">
        <f t="shared" si="25"/>
        <v>0</v>
      </c>
      <c r="D95" s="43">
        <f t="shared" si="26"/>
        <v>0</v>
      </c>
      <c r="E95" s="10">
        <v>0</v>
      </c>
      <c r="F95" s="43"/>
      <c r="G95" s="43"/>
      <c r="H95" s="43"/>
      <c r="I95" s="43"/>
      <c r="J95" s="43"/>
    </row>
    <row r="96" spans="1:10" x14ac:dyDescent="0.25">
      <c r="A96" s="5">
        <v>642013</v>
      </c>
      <c r="B96" s="6" t="s">
        <v>87</v>
      </c>
      <c r="C96" s="28">
        <f t="shared" si="25"/>
        <v>0</v>
      </c>
      <c r="D96" s="28">
        <f>SUMPRODUCT(E96,$D$5)</f>
        <v>0</v>
      </c>
      <c r="E96" s="10">
        <v>0</v>
      </c>
      <c r="F96" s="28">
        <v>2500</v>
      </c>
      <c r="G96" s="28"/>
      <c r="H96" s="28"/>
      <c r="I96" s="28"/>
      <c r="J96" s="28"/>
    </row>
    <row r="97" spans="1:14" x14ac:dyDescent="0.25">
      <c r="A97" s="5">
        <v>642014</v>
      </c>
      <c r="B97" s="6" t="s">
        <v>88</v>
      </c>
      <c r="C97" s="10">
        <f t="shared" si="25"/>
        <v>0</v>
      </c>
      <c r="D97" s="10">
        <f t="shared" si="26"/>
        <v>0</v>
      </c>
      <c r="E97" s="10">
        <v>0</v>
      </c>
      <c r="F97" s="10"/>
      <c r="G97" s="10"/>
      <c r="H97" s="10"/>
      <c r="I97" s="10">
        <v>4000</v>
      </c>
      <c r="J97" s="10"/>
    </row>
    <row r="98" spans="1:14" ht="15.75" thickBot="1" x14ac:dyDescent="0.3">
      <c r="A98" s="8">
        <v>642015</v>
      </c>
      <c r="B98" s="9" t="s">
        <v>89</v>
      </c>
      <c r="C98" s="10">
        <f t="shared" si="25"/>
        <v>80</v>
      </c>
      <c r="D98" s="10">
        <f t="shared" si="26"/>
        <v>120</v>
      </c>
      <c r="E98" s="10">
        <v>200</v>
      </c>
      <c r="F98" s="10">
        <v>50</v>
      </c>
      <c r="G98" s="10">
        <v>100</v>
      </c>
      <c r="H98" s="10"/>
      <c r="I98" s="10"/>
      <c r="J98" s="10"/>
    </row>
    <row r="99" spans="1:14" ht="15.75" thickBot="1" x14ac:dyDescent="0.3">
      <c r="A99" s="14">
        <v>640</v>
      </c>
      <c r="B99" s="15" t="s">
        <v>90</v>
      </c>
      <c r="C99" s="16">
        <f>SUM(C94:C98)</f>
        <v>80</v>
      </c>
      <c r="D99" s="16">
        <f>SUM(D94:D98)</f>
        <v>120</v>
      </c>
      <c r="E99" s="16">
        <f t="shared" ref="E99" si="27">SUM(E94:E98)</f>
        <v>200</v>
      </c>
      <c r="F99" s="16">
        <f>SUM(F94:F98)</f>
        <v>2550</v>
      </c>
      <c r="G99" s="16">
        <f>SUM(G94:G98)</f>
        <v>100</v>
      </c>
      <c r="H99" s="16">
        <f>SUM(H94:H98)</f>
        <v>0</v>
      </c>
      <c r="I99" s="16">
        <f>SUM(I94:I98)</f>
        <v>4000</v>
      </c>
      <c r="J99" s="16">
        <f>SUM(J94:J98)</f>
        <v>0</v>
      </c>
    </row>
    <row r="100" spans="1:14" ht="15.75" thickBot="1" x14ac:dyDescent="0.3">
      <c r="A100" s="17" t="s">
        <v>91</v>
      </c>
      <c r="B100" s="18" t="s">
        <v>92</v>
      </c>
      <c r="C100" s="19">
        <f>SUM(C93+C99)</f>
        <v>26840</v>
      </c>
      <c r="D100" s="19">
        <f>SUM(D93+D99)</f>
        <v>40260</v>
      </c>
      <c r="E100" s="19">
        <f t="shared" ref="E100" si="28">SUM(E93+E99)</f>
        <v>67100</v>
      </c>
      <c r="F100" s="19">
        <f>SUM(F93+F99)</f>
        <v>7840</v>
      </c>
      <c r="G100" s="19">
        <f>SUM(G93+G99)</f>
        <v>9900</v>
      </c>
      <c r="H100" s="19">
        <f>SUM(H93+H99)</f>
        <v>6000</v>
      </c>
      <c r="I100" s="19">
        <f>SUM(I93+I99)</f>
        <v>4000</v>
      </c>
      <c r="J100" s="19">
        <f>SUM(J93+J99)</f>
        <v>1000</v>
      </c>
    </row>
    <row r="101" spans="1:14" ht="15.75" thickBot="1" x14ac:dyDescent="0.3">
      <c r="A101" s="44">
        <v>600</v>
      </c>
      <c r="B101" s="45" t="s">
        <v>93</v>
      </c>
      <c r="C101" s="46">
        <f t="shared" ref="C101:J101" si="29">SUM(C100+C25)</f>
        <v>136710</v>
      </c>
      <c r="D101" s="46">
        <f t="shared" si="29"/>
        <v>248065</v>
      </c>
      <c r="E101" s="46">
        <f t="shared" si="29"/>
        <v>384775</v>
      </c>
      <c r="F101" s="46">
        <f t="shared" si="29"/>
        <v>36245</v>
      </c>
      <c r="G101" s="46">
        <f t="shared" si="29"/>
        <v>42055</v>
      </c>
      <c r="H101" s="46">
        <f t="shared" si="29"/>
        <v>6000</v>
      </c>
      <c r="I101" s="46">
        <f t="shared" si="29"/>
        <v>4000</v>
      </c>
      <c r="J101" s="46">
        <f t="shared" si="29"/>
        <v>1000</v>
      </c>
    </row>
    <row r="102" spans="1:14" x14ac:dyDescent="0.25">
      <c r="A102" s="47">
        <v>713004</v>
      </c>
      <c r="B102" s="48" t="s">
        <v>94</v>
      </c>
      <c r="C102" s="40">
        <f t="shared" ref="C102:C104" si="30">SUMPRODUCT(E102,$C$5)</f>
        <v>0</v>
      </c>
      <c r="D102" s="40">
        <f t="shared" ref="D102:D104" si="31">SUMPRODUCT(E102,$D$5)</f>
        <v>0</v>
      </c>
      <c r="E102" s="10">
        <v>0</v>
      </c>
      <c r="F102" s="40"/>
      <c r="G102" s="40"/>
      <c r="H102" s="40"/>
      <c r="I102" s="40"/>
      <c r="J102" s="40"/>
    </row>
    <row r="103" spans="1:14" x14ac:dyDescent="0.25">
      <c r="A103" s="47">
        <v>717002</v>
      </c>
      <c r="B103" s="48" t="s">
        <v>95</v>
      </c>
      <c r="C103" s="49">
        <f t="shared" si="30"/>
        <v>0</v>
      </c>
      <c r="D103" s="49">
        <f t="shared" si="31"/>
        <v>0</v>
      </c>
      <c r="E103" s="43">
        <v>0</v>
      </c>
      <c r="F103" s="49"/>
      <c r="G103" s="49"/>
      <c r="H103" s="49"/>
      <c r="I103" s="49"/>
      <c r="J103" s="49"/>
    </row>
    <row r="104" spans="1:14" ht="15.75" thickBot="1" x14ac:dyDescent="0.3">
      <c r="A104" s="47">
        <v>717003</v>
      </c>
      <c r="B104" s="48" t="s">
        <v>96</v>
      </c>
      <c r="C104" s="49">
        <f t="shared" si="30"/>
        <v>0</v>
      </c>
      <c r="D104" s="49">
        <f t="shared" si="31"/>
        <v>0</v>
      </c>
      <c r="E104" s="10">
        <v>0</v>
      </c>
      <c r="F104" s="49"/>
      <c r="G104" s="49"/>
      <c r="H104" s="49"/>
      <c r="I104" s="49"/>
      <c r="J104" s="49"/>
    </row>
    <row r="105" spans="1:14" ht="15.75" thickBot="1" x14ac:dyDescent="0.3">
      <c r="A105" s="44">
        <v>700</v>
      </c>
      <c r="B105" s="45" t="s">
        <v>97</v>
      </c>
      <c r="C105" s="46">
        <f t="shared" ref="C105:H105" si="32">SUM(C102:C104)</f>
        <v>0</v>
      </c>
      <c r="D105" s="46">
        <f t="shared" si="32"/>
        <v>0</v>
      </c>
      <c r="E105" s="46">
        <f t="shared" si="32"/>
        <v>0</v>
      </c>
      <c r="F105" s="46">
        <f t="shared" si="32"/>
        <v>0</v>
      </c>
      <c r="G105" s="46">
        <f t="shared" si="32"/>
        <v>0</v>
      </c>
      <c r="H105" s="46">
        <f t="shared" si="32"/>
        <v>0</v>
      </c>
      <c r="I105" s="46">
        <f t="shared" ref="I105:J105" si="33">SUM(I102:I104)</f>
        <v>0</v>
      </c>
      <c r="J105" s="46">
        <f t="shared" si="33"/>
        <v>0</v>
      </c>
    </row>
    <row r="106" spans="1:14" ht="15.75" thickBot="1" x14ac:dyDescent="0.3">
      <c r="A106" s="50" t="s">
        <v>98</v>
      </c>
      <c r="B106" s="51" t="s">
        <v>99</v>
      </c>
      <c r="C106" s="52">
        <f>SUM(C101+C105)</f>
        <v>136710</v>
      </c>
      <c r="D106" s="52">
        <f>SUM(D101+D105)</f>
        <v>248065</v>
      </c>
      <c r="E106" s="52">
        <f t="shared" ref="E106" si="34">SUM(E101+E105)</f>
        <v>384775</v>
      </c>
      <c r="F106" s="52">
        <f>SUM(F101+F105)</f>
        <v>36245</v>
      </c>
      <c r="G106" s="52">
        <f>SUM(G101+G105)</f>
        <v>42055</v>
      </c>
      <c r="H106" s="52">
        <f>SUM(H101+H105)</f>
        <v>6000</v>
      </c>
      <c r="I106" s="52">
        <f>SUM(I101+I105)</f>
        <v>4000</v>
      </c>
      <c r="J106" s="52">
        <f>SUM(J101+J105)</f>
        <v>1000</v>
      </c>
      <c r="K106" s="288">
        <f>SUM(E106:J106)</f>
        <v>474075</v>
      </c>
    </row>
    <row r="107" spans="1:14" x14ac:dyDescent="0.25">
      <c r="A107" s="53"/>
      <c r="B107" s="54" t="s">
        <v>100</v>
      </c>
      <c r="C107" s="55">
        <f t="shared" ref="C107:J107" si="35">SUM(C25)</f>
        <v>109870</v>
      </c>
      <c r="D107" s="55">
        <f t="shared" si="35"/>
        <v>207805</v>
      </c>
      <c r="E107" s="55">
        <f t="shared" si="35"/>
        <v>317675</v>
      </c>
      <c r="F107" s="55">
        <f t="shared" si="35"/>
        <v>28405</v>
      </c>
      <c r="G107" s="55">
        <f t="shared" si="35"/>
        <v>32155</v>
      </c>
      <c r="H107" s="55">
        <f t="shared" si="35"/>
        <v>0</v>
      </c>
      <c r="I107" s="55">
        <f t="shared" si="35"/>
        <v>0</v>
      </c>
      <c r="J107" s="55">
        <f t="shared" si="35"/>
        <v>0</v>
      </c>
      <c r="K107" s="288">
        <f>SUM(E107:I107)</f>
        <v>378235</v>
      </c>
    </row>
    <row r="108" spans="1:14" x14ac:dyDescent="0.25">
      <c r="A108" s="53"/>
      <c r="B108" s="54" t="s">
        <v>101</v>
      </c>
      <c r="C108" s="55">
        <f t="shared" ref="C108:J108" si="36">SUM(C100)</f>
        <v>26840</v>
      </c>
      <c r="D108" s="55">
        <f t="shared" si="36"/>
        <v>40260</v>
      </c>
      <c r="E108" s="55">
        <f t="shared" si="36"/>
        <v>67100</v>
      </c>
      <c r="F108" s="55">
        <f t="shared" si="36"/>
        <v>7840</v>
      </c>
      <c r="G108" s="55">
        <f t="shared" si="36"/>
        <v>9900</v>
      </c>
      <c r="H108" s="55">
        <f t="shared" si="36"/>
        <v>6000</v>
      </c>
      <c r="I108" s="55">
        <f t="shared" si="36"/>
        <v>4000</v>
      </c>
      <c r="J108" s="55">
        <f t="shared" si="36"/>
        <v>1000</v>
      </c>
      <c r="K108" s="288">
        <f>SUM(E108:I108)</f>
        <v>94840</v>
      </c>
      <c r="M108" s="288">
        <f>SUM(F108+J108)</f>
        <v>8840</v>
      </c>
      <c r="N108" s="288">
        <f>SUM(G108+H108)</f>
        <v>15900</v>
      </c>
    </row>
    <row r="109" spans="1:14" x14ac:dyDescent="0.25">
      <c r="A109" s="53"/>
      <c r="B109" s="54" t="s">
        <v>102</v>
      </c>
      <c r="C109" s="55">
        <f t="shared" ref="C109:J109" si="37">SUM(C105)</f>
        <v>0</v>
      </c>
      <c r="D109" s="55">
        <f t="shared" si="37"/>
        <v>0</v>
      </c>
      <c r="E109" s="55">
        <f t="shared" si="37"/>
        <v>0</v>
      </c>
      <c r="F109" s="55">
        <f t="shared" si="37"/>
        <v>0</v>
      </c>
      <c r="G109" s="55">
        <f t="shared" si="37"/>
        <v>0</v>
      </c>
      <c r="H109" s="55">
        <f t="shared" si="37"/>
        <v>0</v>
      </c>
      <c r="I109" s="55">
        <f t="shared" si="37"/>
        <v>0</v>
      </c>
      <c r="J109" s="55">
        <f t="shared" si="37"/>
        <v>0</v>
      </c>
      <c r="K109" s="288">
        <f>SUM(E109:I109)</f>
        <v>0</v>
      </c>
    </row>
    <row r="110" spans="1:14" x14ac:dyDescent="0.25">
      <c r="B110" s="54" t="s">
        <v>103</v>
      </c>
      <c r="C110" s="56">
        <f t="shared" ref="C110:J110" si="38">SUM(C107:C109)</f>
        <v>136710</v>
      </c>
      <c r="D110" s="56">
        <f t="shared" si="38"/>
        <v>248065</v>
      </c>
      <c r="E110" s="56">
        <f t="shared" si="38"/>
        <v>384775</v>
      </c>
      <c r="F110" s="56">
        <f t="shared" si="38"/>
        <v>36245</v>
      </c>
      <c r="G110" s="56">
        <f t="shared" si="38"/>
        <v>42055</v>
      </c>
      <c r="H110" s="56">
        <f t="shared" si="38"/>
        <v>6000</v>
      </c>
      <c r="I110" s="56">
        <f t="shared" si="38"/>
        <v>4000</v>
      </c>
      <c r="J110" s="56">
        <f t="shared" si="38"/>
        <v>1000</v>
      </c>
      <c r="K110" s="288">
        <f>SUM(E110:I110)</f>
        <v>473075</v>
      </c>
    </row>
    <row r="111" spans="1:14" x14ac:dyDescent="0.25">
      <c r="B111" s="54"/>
      <c r="C111" s="56"/>
      <c r="D111" s="56"/>
      <c r="E111" s="56">
        <f>SUM(E107:E109)</f>
        <v>384775</v>
      </c>
      <c r="F111" s="56"/>
      <c r="G111" s="56">
        <f>SUM(F110:G110)</f>
        <v>78300</v>
      </c>
      <c r="J111" s="56">
        <f>SUM(H110:J110)</f>
        <v>11000</v>
      </c>
      <c r="K111" s="288">
        <f>SUM(E111+G111+J111)</f>
        <v>474075</v>
      </c>
    </row>
    <row r="112" spans="1:14" x14ac:dyDescent="0.25">
      <c r="B112" s="1" t="s">
        <v>152</v>
      </c>
      <c r="E112" s="290"/>
      <c r="F112" s="290"/>
      <c r="G112" s="290"/>
      <c r="H112" s="290"/>
      <c r="I112" s="290"/>
      <c r="J112" s="290"/>
    </row>
    <row r="113" spans="2:8" ht="15.75" thickBot="1" x14ac:dyDescent="0.3">
      <c r="D113" s="73" t="s">
        <v>20</v>
      </c>
      <c r="E113" s="73" t="s">
        <v>153</v>
      </c>
      <c r="F113" s="73">
        <v>700</v>
      </c>
      <c r="G113" s="56"/>
    </row>
    <row r="114" spans="2:8" ht="15.75" thickBot="1" x14ac:dyDescent="0.3">
      <c r="B114" s="172" t="s">
        <v>154</v>
      </c>
      <c r="C114" s="118" t="s">
        <v>103</v>
      </c>
      <c r="D114" s="119" t="s">
        <v>155</v>
      </c>
      <c r="E114" s="120" t="s">
        <v>101</v>
      </c>
      <c r="F114" s="120" t="s">
        <v>202</v>
      </c>
      <c r="G114" s="56" t="s">
        <v>257</v>
      </c>
      <c r="H114" s="292" t="s">
        <v>258</v>
      </c>
    </row>
    <row r="115" spans="2:8" x14ac:dyDescent="0.25">
      <c r="B115" s="173" t="s">
        <v>156</v>
      </c>
      <c r="C115" s="121">
        <f>SUM(D115:F115)</f>
        <v>384775</v>
      </c>
      <c r="D115" s="122">
        <v>317675</v>
      </c>
      <c r="E115" s="123">
        <v>67100</v>
      </c>
      <c r="F115" s="123"/>
      <c r="G115" s="56">
        <f>SUM(C115-'návrh doplnok prac sila'!D113)</f>
        <v>0</v>
      </c>
      <c r="H115" s="288">
        <f>SUM(C115-'návrh rozpočtu'!D113)</f>
        <v>0</v>
      </c>
    </row>
    <row r="116" spans="2:8" x14ac:dyDescent="0.25">
      <c r="B116" s="174" t="s">
        <v>157</v>
      </c>
      <c r="C116" s="124">
        <f t="shared" ref="C116:C179" si="39">SUM(D116:F116)</f>
        <v>0</v>
      </c>
      <c r="D116" s="125"/>
      <c r="E116" s="126"/>
      <c r="F116" s="126"/>
      <c r="G116" s="56">
        <f>SUM(C116-'návrh doplnok prac sila'!D114)</f>
        <v>0</v>
      </c>
      <c r="H116" s="288">
        <f>SUM(C116-'návrh rozpočtu'!D114)</f>
        <v>0</v>
      </c>
    </row>
    <row r="117" spans="2:8" ht="15.75" thickBot="1" x14ac:dyDescent="0.3">
      <c r="B117" s="174"/>
      <c r="C117" s="124">
        <f t="shared" si="39"/>
        <v>0</v>
      </c>
      <c r="D117" s="125"/>
      <c r="E117" s="126"/>
      <c r="F117" s="126"/>
      <c r="G117" s="56">
        <f>SUM(C117-'návrh doplnok prac sila'!D115)</f>
        <v>0</v>
      </c>
      <c r="H117" s="288">
        <f>SUM(C117-'návrh rozpočtu'!D115)</f>
        <v>0</v>
      </c>
    </row>
    <row r="118" spans="2:8" ht="15.75" thickBot="1" x14ac:dyDescent="0.3">
      <c r="B118" s="175" t="s">
        <v>158</v>
      </c>
      <c r="C118" s="127">
        <f t="shared" si="39"/>
        <v>384775</v>
      </c>
      <c r="D118" s="128">
        <f>SUM(D115:D117)</f>
        <v>317675</v>
      </c>
      <c r="E118" s="129">
        <f>SUM(E115:E117)</f>
        <v>67100</v>
      </c>
      <c r="F118" s="129">
        <f>SUM(F115:F117)</f>
        <v>0</v>
      </c>
      <c r="G118" s="56">
        <f>SUM(C118-'návrh doplnok prac sila'!D116)</f>
        <v>0</v>
      </c>
      <c r="H118" s="288">
        <f>SUM(C118-'návrh rozpočtu'!D116)</f>
        <v>0</v>
      </c>
    </row>
    <row r="119" spans="2:8" x14ac:dyDescent="0.25">
      <c r="B119" s="176" t="s">
        <v>159</v>
      </c>
      <c r="C119" s="130">
        <f t="shared" si="39"/>
        <v>0</v>
      </c>
      <c r="D119" s="131"/>
      <c r="E119" s="132"/>
      <c r="F119" s="132"/>
      <c r="G119" s="56">
        <f>SUM(C119-'návrh doplnok prac sila'!D117)</f>
        <v>0</v>
      </c>
      <c r="H119" s="288">
        <f>SUM(C119-'návrh rozpočtu'!D117)</f>
        <v>0</v>
      </c>
    </row>
    <row r="120" spans="2:8" x14ac:dyDescent="0.25">
      <c r="B120" s="176" t="s">
        <v>160</v>
      </c>
      <c r="C120" s="130">
        <f t="shared" si="39"/>
        <v>0</v>
      </c>
      <c r="D120" s="131"/>
      <c r="E120" s="132"/>
      <c r="F120" s="132"/>
      <c r="G120" s="56">
        <f>SUM(C120-'návrh doplnok prac sila'!D118)</f>
        <v>0</v>
      </c>
      <c r="H120" s="288">
        <f>SUM(C120-'návrh rozpočtu'!D118)</f>
        <v>0</v>
      </c>
    </row>
    <row r="121" spans="2:8" x14ac:dyDescent="0.25">
      <c r="B121" s="177" t="s">
        <v>161</v>
      </c>
      <c r="C121" s="130">
        <f t="shared" si="39"/>
        <v>0</v>
      </c>
      <c r="D121" s="133"/>
      <c r="E121" s="134"/>
      <c r="F121" s="134"/>
      <c r="G121" s="56">
        <f>SUM(C121-'návrh doplnok prac sila'!D119)</f>
        <v>0</v>
      </c>
      <c r="H121" s="288">
        <f>SUM(C121-'návrh rozpočtu'!D119)</f>
        <v>0</v>
      </c>
    </row>
    <row r="122" spans="2:8" x14ac:dyDescent="0.25">
      <c r="B122" s="177" t="s">
        <v>162</v>
      </c>
      <c r="C122" s="130">
        <f t="shared" si="39"/>
        <v>0</v>
      </c>
      <c r="D122" s="133"/>
      <c r="E122" s="134"/>
      <c r="F122" s="134"/>
      <c r="G122" s="56">
        <f>SUM(C122-'návrh doplnok prac sila'!D120)</f>
        <v>0</v>
      </c>
      <c r="H122" s="288">
        <f>SUM(C122-'návrh rozpočtu'!D120)</f>
        <v>0</v>
      </c>
    </row>
    <row r="123" spans="2:8" x14ac:dyDescent="0.25">
      <c r="B123" s="177" t="s">
        <v>163</v>
      </c>
      <c r="C123" s="130">
        <f t="shared" si="39"/>
        <v>0</v>
      </c>
      <c r="D123" s="133"/>
      <c r="E123" s="134"/>
      <c r="F123" s="134"/>
      <c r="G123" s="56">
        <f>SUM(C123-'návrh doplnok prac sila'!D121)</f>
        <v>0</v>
      </c>
      <c r="H123" s="288">
        <f>SUM(C123-'návrh rozpočtu'!D121)</f>
        <v>0</v>
      </c>
    </row>
    <row r="124" spans="2:8" x14ac:dyDescent="0.25">
      <c r="B124" s="177" t="s">
        <v>164</v>
      </c>
      <c r="C124" s="130">
        <f t="shared" si="39"/>
        <v>0</v>
      </c>
      <c r="D124" s="133"/>
      <c r="E124" s="134"/>
      <c r="F124" s="134"/>
      <c r="G124" s="56">
        <f>SUM(C124-'návrh doplnok prac sila'!D122)</f>
        <v>0</v>
      </c>
      <c r="H124" s="288">
        <f>SUM(C124-'návrh rozpočtu'!D122)</f>
        <v>0</v>
      </c>
    </row>
    <row r="125" spans="2:8" x14ac:dyDescent="0.25">
      <c r="B125" s="177" t="s">
        <v>165</v>
      </c>
      <c r="C125" s="130">
        <f t="shared" si="39"/>
        <v>0</v>
      </c>
      <c r="D125" s="133"/>
      <c r="E125" s="134"/>
      <c r="F125" s="134"/>
      <c r="G125" s="56">
        <f>SUM(C125-'návrh doplnok prac sila'!D123)</f>
        <v>0</v>
      </c>
      <c r="H125" s="288">
        <f>SUM(C125-'návrh rozpočtu'!D123)</f>
        <v>0</v>
      </c>
    </row>
    <row r="126" spans="2:8" x14ac:dyDescent="0.25">
      <c r="B126" s="178" t="s">
        <v>166</v>
      </c>
      <c r="C126" s="130">
        <f t="shared" si="39"/>
        <v>0</v>
      </c>
      <c r="D126" s="133"/>
      <c r="E126" s="134"/>
      <c r="F126" s="134"/>
      <c r="G126" s="56">
        <f>SUM(C126-'návrh doplnok prac sila'!D124)</f>
        <v>0</v>
      </c>
      <c r="H126" s="288">
        <f>SUM(C126-'návrh rozpočtu'!D124)</f>
        <v>0</v>
      </c>
    </row>
    <row r="127" spans="2:8" ht="15.75" thickBot="1" x14ac:dyDescent="0.3">
      <c r="B127" s="178" t="s">
        <v>167</v>
      </c>
      <c r="C127" s="130">
        <f t="shared" si="39"/>
        <v>0</v>
      </c>
      <c r="D127" s="133"/>
      <c r="E127" s="134"/>
      <c r="F127" s="134"/>
      <c r="G127" s="56">
        <f>SUM(C127-'návrh doplnok prac sila'!D125)</f>
        <v>0</v>
      </c>
      <c r="H127" s="288">
        <f>SUM(C127-'návrh rozpočtu'!D125)</f>
        <v>0</v>
      </c>
    </row>
    <row r="128" spans="2:8" ht="15.75" thickBot="1" x14ac:dyDescent="0.3">
      <c r="B128" s="175" t="s">
        <v>168</v>
      </c>
      <c r="C128" s="127">
        <f t="shared" si="39"/>
        <v>0</v>
      </c>
      <c r="D128" s="128">
        <f>SUM(D119:D127)</f>
        <v>0</v>
      </c>
      <c r="E128" s="129">
        <f t="shared" ref="E128:F128" si="40">SUM(E119:E127)</f>
        <v>0</v>
      </c>
      <c r="F128" s="129">
        <f t="shared" si="40"/>
        <v>0</v>
      </c>
      <c r="G128" s="56">
        <f>SUM(C128-'návrh doplnok prac sila'!D126)</f>
        <v>0</v>
      </c>
      <c r="H128" s="288">
        <f>SUM(C128-'návrh rozpočtu'!D126)</f>
        <v>0</v>
      </c>
    </row>
    <row r="129" spans="2:8" x14ac:dyDescent="0.25">
      <c r="B129" s="174" t="s">
        <v>169</v>
      </c>
      <c r="C129" s="124">
        <f t="shared" si="39"/>
        <v>4000</v>
      </c>
      <c r="D129" s="125"/>
      <c r="E129" s="126">
        <v>4000</v>
      </c>
      <c r="F129" s="126"/>
      <c r="G129" s="56">
        <f>SUM(C129-'návrh doplnok prac sila'!D127)</f>
        <v>0</v>
      </c>
      <c r="H129" s="288">
        <f>SUM(C129-'návrh rozpočtu'!D127)</f>
        <v>0</v>
      </c>
    </row>
    <row r="130" spans="2:8" ht="15.75" thickBot="1" x14ac:dyDescent="0.3">
      <c r="B130" s="179" t="s">
        <v>170</v>
      </c>
      <c r="C130" s="135">
        <f t="shared" si="39"/>
        <v>0</v>
      </c>
      <c r="D130" s="136"/>
      <c r="E130" s="137"/>
      <c r="F130" s="137"/>
      <c r="G130" s="56">
        <f>SUM(C130-'návrh doplnok prac sila'!D128)</f>
        <v>0</v>
      </c>
      <c r="H130" s="288">
        <f>SUM(C130-'návrh rozpočtu'!D128)</f>
        <v>0</v>
      </c>
    </row>
    <row r="131" spans="2:8" ht="15.75" thickBot="1" x14ac:dyDescent="0.3">
      <c r="B131" s="180" t="s">
        <v>171</v>
      </c>
      <c r="C131" s="138">
        <f t="shared" si="39"/>
        <v>4000</v>
      </c>
      <c r="D131" s="139">
        <f>SUM(D129:D130)</f>
        <v>0</v>
      </c>
      <c r="E131" s="148">
        <f t="shared" ref="E131" si="41">SUM(E129:E130)</f>
        <v>4000</v>
      </c>
      <c r="F131" s="148">
        <f>SUM(F129:F130)</f>
        <v>0</v>
      </c>
      <c r="G131" s="56">
        <f>SUM(C131-'návrh doplnok prac sila'!D129)</f>
        <v>0</v>
      </c>
      <c r="H131" s="288">
        <f>SUM(C131-'návrh rozpočtu'!D129)</f>
        <v>0</v>
      </c>
    </row>
    <row r="132" spans="2:8" ht="15.75" thickBot="1" x14ac:dyDescent="0.3">
      <c r="B132" s="181" t="s">
        <v>172</v>
      </c>
      <c r="C132" s="140">
        <f t="shared" si="39"/>
        <v>388775</v>
      </c>
      <c r="D132" s="141">
        <f>SUM(D131+D128+D118)</f>
        <v>317675</v>
      </c>
      <c r="E132" s="157">
        <f t="shared" ref="E132:F132" si="42">SUM(E131+E128+E118)</f>
        <v>71100</v>
      </c>
      <c r="F132" s="157">
        <f t="shared" si="42"/>
        <v>0</v>
      </c>
      <c r="G132" s="56">
        <f>SUM(C132-'návrh doplnok prac sila'!D130)</f>
        <v>0</v>
      </c>
      <c r="H132" s="288">
        <f>SUM(C132-'návrh rozpočtu'!D130)</f>
        <v>0</v>
      </c>
    </row>
    <row r="133" spans="2:8" x14ac:dyDescent="0.25">
      <c r="B133" s="174" t="s">
        <v>173</v>
      </c>
      <c r="C133" s="124">
        <f t="shared" si="39"/>
        <v>0</v>
      </c>
      <c r="D133" s="125"/>
      <c r="E133" s="126"/>
      <c r="F133" s="126"/>
      <c r="G133" s="56">
        <f>SUM(C133-'návrh doplnok prac sila'!D131)</f>
        <v>0</v>
      </c>
      <c r="H133" s="288">
        <f>SUM(C133-'návrh rozpočtu'!D131)</f>
        <v>0</v>
      </c>
    </row>
    <row r="134" spans="2:8" x14ac:dyDescent="0.25">
      <c r="B134" s="174" t="s">
        <v>157</v>
      </c>
      <c r="C134" s="124">
        <f t="shared" si="39"/>
        <v>0</v>
      </c>
      <c r="D134" s="125"/>
      <c r="E134" s="126"/>
      <c r="F134" s="126"/>
      <c r="G134" s="56">
        <f>SUM(C134-'návrh doplnok prac sila'!D132)</f>
        <v>0</v>
      </c>
      <c r="H134" s="288">
        <f>SUM(C134-'návrh rozpočtu'!D132)</f>
        <v>0</v>
      </c>
    </row>
    <row r="135" spans="2:8" ht="15.75" thickBot="1" x14ac:dyDescent="0.3">
      <c r="B135" s="174"/>
      <c r="C135" s="124">
        <f t="shared" si="39"/>
        <v>0</v>
      </c>
      <c r="D135" s="125"/>
      <c r="E135" s="126"/>
      <c r="F135" s="126"/>
      <c r="G135" s="56">
        <f>SUM(C135-'návrh doplnok prac sila'!D133)</f>
        <v>0</v>
      </c>
      <c r="H135" s="288">
        <f>SUM(C135-'návrh rozpočtu'!D133)</f>
        <v>0</v>
      </c>
    </row>
    <row r="136" spans="2:8" ht="15.75" thickBot="1" x14ac:dyDescent="0.3">
      <c r="B136" s="175" t="s">
        <v>174</v>
      </c>
      <c r="C136" s="127">
        <f t="shared" si="39"/>
        <v>0</v>
      </c>
      <c r="D136" s="128">
        <f>SUM(D133:D135)</f>
        <v>0</v>
      </c>
      <c r="E136" s="129">
        <f>SUM(E133:E135)</f>
        <v>0</v>
      </c>
      <c r="F136" s="129">
        <f>SUM(F133:F135)</f>
        <v>0</v>
      </c>
      <c r="G136" s="56">
        <f>SUM(C136-'návrh doplnok prac sila'!D134)</f>
        <v>0</v>
      </c>
      <c r="H136" s="288">
        <f>SUM(C136-'návrh rozpočtu'!D134)</f>
        <v>0</v>
      </c>
    </row>
    <row r="137" spans="2:8" x14ac:dyDescent="0.25">
      <c r="B137" s="182" t="s">
        <v>159</v>
      </c>
      <c r="C137" s="142">
        <f t="shared" si="39"/>
        <v>0</v>
      </c>
      <c r="D137" s="143"/>
      <c r="E137" s="144"/>
      <c r="F137" s="144"/>
      <c r="G137" s="56">
        <f>SUM(C137-'návrh doplnok prac sila'!D135)</f>
        <v>0</v>
      </c>
      <c r="H137" s="288">
        <f>SUM(C137-'návrh rozpočtu'!D135)</f>
        <v>0</v>
      </c>
    </row>
    <row r="138" spans="2:8" x14ac:dyDescent="0.25">
      <c r="B138" s="176" t="s">
        <v>160</v>
      </c>
      <c r="C138" s="130">
        <f t="shared" si="39"/>
        <v>0</v>
      </c>
      <c r="D138" s="131"/>
      <c r="E138" s="132"/>
      <c r="F138" s="132"/>
      <c r="G138" s="56">
        <f>SUM(C138-'návrh doplnok prac sila'!D136)</f>
        <v>0</v>
      </c>
      <c r="H138" s="288">
        <f>SUM(C138-'návrh rozpočtu'!D136)</f>
        <v>0</v>
      </c>
    </row>
    <row r="139" spans="2:8" x14ac:dyDescent="0.25">
      <c r="B139" s="177" t="s">
        <v>161</v>
      </c>
      <c r="C139" s="130">
        <f t="shared" si="39"/>
        <v>0</v>
      </c>
      <c r="D139" s="133"/>
      <c r="E139" s="134"/>
      <c r="F139" s="134"/>
      <c r="G139" s="56">
        <f>SUM(C139-'návrh doplnok prac sila'!D137)</f>
        <v>0</v>
      </c>
      <c r="H139" s="288">
        <f>SUM(C139-'návrh rozpočtu'!D137)</f>
        <v>0</v>
      </c>
    </row>
    <row r="140" spans="2:8" x14ac:dyDescent="0.25">
      <c r="B140" s="177" t="s">
        <v>162</v>
      </c>
      <c r="C140" s="130">
        <f t="shared" si="39"/>
        <v>0</v>
      </c>
      <c r="D140" s="133"/>
      <c r="E140" s="134"/>
      <c r="F140" s="134"/>
      <c r="G140" s="56">
        <f>SUM(C140-'návrh doplnok prac sila'!D138)</f>
        <v>0</v>
      </c>
      <c r="H140" s="288">
        <f>SUM(C140-'návrh rozpočtu'!D138)</f>
        <v>0</v>
      </c>
    </row>
    <row r="141" spans="2:8" x14ac:dyDescent="0.25">
      <c r="B141" s="177" t="s">
        <v>163</v>
      </c>
      <c r="C141" s="130">
        <f t="shared" si="39"/>
        <v>0</v>
      </c>
      <c r="D141" s="133"/>
      <c r="E141" s="134"/>
      <c r="F141" s="134"/>
      <c r="G141" s="56">
        <f>SUM(C141-'návrh doplnok prac sila'!D139)</f>
        <v>0</v>
      </c>
      <c r="H141" s="288">
        <f>SUM(C141-'návrh rozpočtu'!D139)</f>
        <v>0</v>
      </c>
    </row>
    <row r="142" spans="2:8" x14ac:dyDescent="0.25">
      <c r="B142" s="177" t="s">
        <v>164</v>
      </c>
      <c r="C142" s="130">
        <f t="shared" si="39"/>
        <v>0</v>
      </c>
      <c r="D142" s="133"/>
      <c r="E142" s="134"/>
      <c r="F142" s="134"/>
      <c r="G142" s="56">
        <f>SUM(C142-'návrh doplnok prac sila'!D140)</f>
        <v>0</v>
      </c>
      <c r="H142" s="288">
        <f>SUM(C142-'návrh rozpočtu'!D140)</f>
        <v>0</v>
      </c>
    </row>
    <row r="143" spans="2:8" x14ac:dyDescent="0.25">
      <c r="B143" s="177" t="s">
        <v>165</v>
      </c>
      <c r="C143" s="130">
        <f t="shared" si="39"/>
        <v>0</v>
      </c>
      <c r="D143" s="133"/>
      <c r="E143" s="134"/>
      <c r="F143" s="134"/>
      <c r="G143" s="56">
        <f>SUM(C143-'návrh doplnok prac sila'!D141)</f>
        <v>0</v>
      </c>
      <c r="H143" s="288">
        <f>SUM(C143-'návrh rozpočtu'!D141)</f>
        <v>0</v>
      </c>
    </row>
    <row r="144" spans="2:8" x14ac:dyDescent="0.25">
      <c r="B144" s="178" t="s">
        <v>166</v>
      </c>
      <c r="C144" s="130">
        <f t="shared" si="39"/>
        <v>0</v>
      </c>
      <c r="D144" s="133"/>
      <c r="E144" s="134"/>
      <c r="F144" s="134"/>
      <c r="G144" s="56">
        <f>SUM(C144-'návrh doplnok prac sila'!D142)</f>
        <v>0</v>
      </c>
      <c r="H144" s="288">
        <f>SUM(C144-'návrh rozpočtu'!D142)</f>
        <v>0</v>
      </c>
    </row>
    <row r="145" spans="2:10" ht="15.75" thickBot="1" x14ac:dyDescent="0.3">
      <c r="B145" s="183"/>
      <c r="C145" s="145">
        <f t="shared" si="39"/>
        <v>0</v>
      </c>
      <c r="D145" s="146"/>
      <c r="E145" s="147"/>
      <c r="F145" s="147"/>
      <c r="G145" s="56">
        <f>SUM(C145-'návrh doplnok prac sila'!D143)</f>
        <v>0</v>
      </c>
      <c r="H145" s="288">
        <f>SUM(C145-'návrh rozpočtu'!D143)</f>
        <v>0</v>
      </c>
    </row>
    <row r="146" spans="2:10" ht="15.75" thickBot="1" x14ac:dyDescent="0.3">
      <c r="B146" s="175" t="s">
        <v>175</v>
      </c>
      <c r="C146" s="127">
        <f t="shared" si="39"/>
        <v>0</v>
      </c>
      <c r="D146" s="128">
        <f>SUM(D137:D145)</f>
        <v>0</v>
      </c>
      <c r="E146" s="129">
        <f>SUM(E137:E145)</f>
        <v>0</v>
      </c>
      <c r="F146" s="129">
        <f>SUM(F137:F145)</f>
        <v>0</v>
      </c>
      <c r="G146" s="56">
        <f>SUM(C146-'návrh doplnok prac sila'!D144)</f>
        <v>0</v>
      </c>
      <c r="H146" s="288">
        <f>SUM(C146-'návrh rozpočtu'!D144)</f>
        <v>0</v>
      </c>
    </row>
    <row r="147" spans="2:10" x14ac:dyDescent="0.25">
      <c r="B147" s="174" t="s">
        <v>176</v>
      </c>
      <c r="C147" s="124">
        <f t="shared" si="39"/>
        <v>0</v>
      </c>
      <c r="D147" s="125"/>
      <c r="E147" s="126"/>
      <c r="F147" s="126"/>
      <c r="G147" s="56">
        <f>SUM(C147-'návrh doplnok prac sila'!D145)</f>
        <v>0</v>
      </c>
      <c r="H147" s="288">
        <f>SUM(C147-'návrh rozpočtu'!D145)</f>
        <v>0</v>
      </c>
    </row>
    <row r="148" spans="2:10" ht="15.75" thickBot="1" x14ac:dyDescent="0.3">
      <c r="B148" s="179"/>
      <c r="C148" s="135">
        <f t="shared" si="39"/>
        <v>0</v>
      </c>
      <c r="D148" s="136"/>
      <c r="E148" s="137"/>
      <c r="F148" s="137"/>
      <c r="G148" s="56">
        <f>SUM(C148-'návrh doplnok prac sila'!D146)</f>
        <v>0</v>
      </c>
      <c r="H148" s="288">
        <f>SUM(C148-'návrh rozpočtu'!D146)</f>
        <v>0</v>
      </c>
    </row>
    <row r="149" spans="2:10" ht="15.75" thickBot="1" x14ac:dyDescent="0.3">
      <c r="B149" s="180" t="s">
        <v>177</v>
      </c>
      <c r="C149" s="138">
        <f t="shared" si="39"/>
        <v>0</v>
      </c>
      <c r="D149" s="139">
        <f>SUM(D147:D148)</f>
        <v>0</v>
      </c>
      <c r="E149" s="148">
        <f>SUM(E147:E148)</f>
        <v>0</v>
      </c>
      <c r="F149" s="148">
        <f>SUM(F147:F148)</f>
        <v>0</v>
      </c>
      <c r="G149" s="56">
        <f>SUM(C149-'návrh doplnok prac sila'!D147)</f>
        <v>0</v>
      </c>
      <c r="H149" s="288">
        <f>SUM(C149-'návrh rozpočtu'!D147)</f>
        <v>0</v>
      </c>
    </row>
    <row r="150" spans="2:10" ht="15.75" thickBot="1" x14ac:dyDescent="0.3">
      <c r="B150" s="181" t="s">
        <v>178</v>
      </c>
      <c r="C150" s="140">
        <f t="shared" si="39"/>
        <v>0</v>
      </c>
      <c r="D150" s="141">
        <f>SUM(D146+D149)</f>
        <v>0</v>
      </c>
      <c r="E150" s="157">
        <f t="shared" ref="E150:F150" si="43">SUM(E146+E149)</f>
        <v>0</v>
      </c>
      <c r="F150" s="157">
        <f t="shared" si="43"/>
        <v>0</v>
      </c>
      <c r="G150" s="56">
        <f>SUM(C150-'návrh doplnok prac sila'!D148)</f>
        <v>0</v>
      </c>
      <c r="H150" s="288">
        <f>SUM(C150-'návrh rozpočtu'!D148)</f>
        <v>0</v>
      </c>
    </row>
    <row r="151" spans="2:10" x14ac:dyDescent="0.25">
      <c r="B151" s="184" t="s">
        <v>179</v>
      </c>
      <c r="C151" s="149">
        <f t="shared" si="39"/>
        <v>0</v>
      </c>
      <c r="D151" s="125"/>
      <c r="E151" s="126"/>
      <c r="F151" s="126"/>
      <c r="G151" s="56">
        <f>SUM(C151-'návrh doplnok prac sila'!D149)</f>
        <v>0</v>
      </c>
      <c r="H151" s="288">
        <f>SUM(C151-'návrh rozpočtu'!D149)</f>
        <v>0</v>
      </c>
    </row>
    <row r="152" spans="2:10" x14ac:dyDescent="0.25">
      <c r="B152" s="179" t="s">
        <v>180</v>
      </c>
      <c r="C152" s="149">
        <f t="shared" si="39"/>
        <v>0</v>
      </c>
      <c r="D152" s="136"/>
      <c r="E152" s="137"/>
      <c r="F152" s="137"/>
      <c r="G152" s="56">
        <f>SUM(C152-'návrh doplnok prac sila'!D150)</f>
        <v>0</v>
      </c>
      <c r="H152" s="288">
        <f>SUM(C152-'návrh rozpočtu'!D150)</f>
        <v>0</v>
      </c>
    </row>
    <row r="153" spans="2:10" x14ac:dyDescent="0.25">
      <c r="B153" s="185" t="s">
        <v>181</v>
      </c>
      <c r="C153" s="150">
        <f t="shared" si="39"/>
        <v>0</v>
      </c>
      <c r="D153" s="131"/>
      <c r="E153" s="132"/>
      <c r="F153" s="132"/>
      <c r="G153" s="56">
        <f>SUM(C153-'návrh doplnok prac sila'!D151)</f>
        <v>0</v>
      </c>
      <c r="H153" s="288">
        <f>SUM(C153-'návrh rozpočtu'!D151)</f>
        <v>0</v>
      </c>
    </row>
    <row r="154" spans="2:10" ht="15.75" thickBot="1" x14ac:dyDescent="0.3">
      <c r="B154" s="186"/>
      <c r="C154" s="151">
        <f t="shared" si="39"/>
        <v>0</v>
      </c>
      <c r="D154" s="152"/>
      <c r="E154" s="153"/>
      <c r="F154" s="153"/>
      <c r="G154" s="56">
        <f>SUM(C154-'návrh doplnok prac sila'!D152)</f>
        <v>0</v>
      </c>
      <c r="H154" s="288">
        <f>SUM(C154-'návrh rozpočtu'!D152)</f>
        <v>0</v>
      </c>
    </row>
    <row r="155" spans="2:10" ht="15.75" thickBot="1" x14ac:dyDescent="0.3">
      <c r="B155" s="181" t="s">
        <v>182</v>
      </c>
      <c r="C155" s="140">
        <f t="shared" si="39"/>
        <v>0</v>
      </c>
      <c r="D155" s="141">
        <f>SUM(D151:D154)</f>
        <v>0</v>
      </c>
      <c r="E155" s="157">
        <f>SUM(E151:E154)</f>
        <v>0</v>
      </c>
      <c r="F155" s="157">
        <f t="shared" ref="F155" si="44">SUM(F151:F154)</f>
        <v>0</v>
      </c>
      <c r="G155" s="56">
        <f>SUM(C155-'návrh doplnok prac sila'!D153)</f>
        <v>0</v>
      </c>
      <c r="H155" s="288">
        <f>SUM(C155-'návrh rozpočtu'!D153)</f>
        <v>0</v>
      </c>
    </row>
    <row r="156" spans="2:10" x14ac:dyDescent="0.25">
      <c r="B156" s="174" t="s">
        <v>183</v>
      </c>
      <c r="C156" s="124">
        <f t="shared" si="39"/>
        <v>37245</v>
      </c>
      <c r="D156" s="125">
        <v>28405</v>
      </c>
      <c r="E156" s="126">
        <v>8840</v>
      </c>
      <c r="F156" s="126"/>
      <c r="G156" s="56">
        <f>SUM(C156-'návrh doplnok prac sila'!D154)</f>
        <v>-1100</v>
      </c>
      <c r="H156" s="288">
        <f>SUM(C156-'návrh rozpočtu'!D154)</f>
        <v>-1100</v>
      </c>
      <c r="I156">
        <v>34420</v>
      </c>
      <c r="J156" s="288">
        <f>SUM(C156-I156)</f>
        <v>2825</v>
      </c>
    </row>
    <row r="157" spans="2:10" x14ac:dyDescent="0.25">
      <c r="B157" s="187" t="s">
        <v>184</v>
      </c>
      <c r="C157" s="154">
        <f t="shared" si="39"/>
        <v>0</v>
      </c>
      <c r="D157" s="155"/>
      <c r="E157" s="156"/>
      <c r="F157" s="156"/>
      <c r="G157" s="56">
        <f>SUM(C157-'návrh doplnok prac sila'!D155)</f>
        <v>0</v>
      </c>
      <c r="H157" s="288">
        <f>SUM(C157-'návrh rozpočtu'!D155)</f>
        <v>0</v>
      </c>
    </row>
    <row r="158" spans="2:10" ht="15.75" thickBot="1" x14ac:dyDescent="0.3">
      <c r="B158" s="179"/>
      <c r="C158" s="154">
        <f t="shared" si="39"/>
        <v>0</v>
      </c>
      <c r="D158" s="136"/>
      <c r="E158" s="137"/>
      <c r="F158" s="137"/>
      <c r="G158" s="56">
        <f>SUM(C158-'návrh doplnok prac sila'!D156)</f>
        <v>0</v>
      </c>
      <c r="H158" s="288">
        <f>SUM(C158-'návrh rozpočtu'!D156)</f>
        <v>0</v>
      </c>
    </row>
    <row r="159" spans="2:10" ht="15.75" thickBot="1" x14ac:dyDescent="0.3">
      <c r="B159" s="181" t="s">
        <v>185</v>
      </c>
      <c r="C159" s="140">
        <f t="shared" si="39"/>
        <v>37245</v>
      </c>
      <c r="D159" s="141">
        <f>SUM(D156:D158)</f>
        <v>28405</v>
      </c>
      <c r="E159" s="157">
        <f t="shared" ref="E159:F159" si="45">SUM(E156:E158)</f>
        <v>8840</v>
      </c>
      <c r="F159" s="157">
        <f t="shared" si="45"/>
        <v>0</v>
      </c>
      <c r="G159" s="56">
        <f>SUM(C159-'návrh doplnok prac sila'!D157)</f>
        <v>-1100</v>
      </c>
      <c r="H159" s="288">
        <f>SUM(C159-'návrh rozpočtu'!D157)</f>
        <v>-1100</v>
      </c>
    </row>
    <row r="160" spans="2:10" x14ac:dyDescent="0.25">
      <c r="B160" s="173" t="s">
        <v>186</v>
      </c>
      <c r="C160" s="121">
        <f t="shared" si="39"/>
        <v>48055</v>
      </c>
      <c r="D160" s="122">
        <v>32155</v>
      </c>
      <c r="E160" s="123">
        <v>15900</v>
      </c>
      <c r="F160" s="123"/>
      <c r="G160" s="56">
        <f>SUM(C160-'návrh doplnok prac sila'!D158)</f>
        <v>-9015</v>
      </c>
      <c r="H160" s="288">
        <f>SUM(C160-'návrh rozpočtu'!D158)</f>
        <v>0</v>
      </c>
      <c r="I160">
        <v>41550</v>
      </c>
      <c r="J160" s="288">
        <f>SUM(C160-I160)</f>
        <v>6505</v>
      </c>
    </row>
    <row r="161" spans="2:10" x14ac:dyDescent="0.25">
      <c r="B161" s="187" t="s">
        <v>184</v>
      </c>
      <c r="C161" s="154">
        <f t="shared" si="39"/>
        <v>0</v>
      </c>
      <c r="D161" s="155"/>
      <c r="E161" s="156"/>
      <c r="F161" s="156"/>
      <c r="G161" s="56">
        <f>SUM(C161-'návrh doplnok prac sila'!D159)</f>
        <v>0</v>
      </c>
      <c r="H161" s="288">
        <f>SUM(C161-'návrh rozpočtu'!D159)</f>
        <v>0</v>
      </c>
    </row>
    <row r="162" spans="2:10" ht="15.75" thickBot="1" x14ac:dyDescent="0.3">
      <c r="B162" s="179"/>
      <c r="C162" s="154">
        <f t="shared" si="39"/>
        <v>0</v>
      </c>
      <c r="D162" s="136"/>
      <c r="E162" s="137"/>
      <c r="F162" s="137"/>
      <c r="G162" s="56">
        <f>SUM(C162-'návrh doplnok prac sila'!D160)</f>
        <v>0</v>
      </c>
      <c r="H162" s="288">
        <f>SUM(C162-'návrh rozpočtu'!D160)</f>
        <v>0</v>
      </c>
    </row>
    <row r="163" spans="2:10" ht="15.75" thickBot="1" x14ac:dyDescent="0.3">
      <c r="B163" s="181" t="s">
        <v>187</v>
      </c>
      <c r="C163" s="140">
        <f t="shared" si="39"/>
        <v>48055</v>
      </c>
      <c r="D163" s="141">
        <f>SUM(D160:D162)</f>
        <v>32155</v>
      </c>
      <c r="E163" s="157">
        <f t="shared" ref="E163:F163" si="46">SUM(E160:E162)</f>
        <v>15900</v>
      </c>
      <c r="F163" s="157">
        <f t="shared" si="46"/>
        <v>0</v>
      </c>
      <c r="G163" s="56">
        <f>SUM(C163-'návrh doplnok prac sila'!D161)</f>
        <v>-9015</v>
      </c>
      <c r="H163" s="288">
        <f>SUM(C163-'návrh rozpočtu'!D161)</f>
        <v>0</v>
      </c>
    </row>
    <row r="164" spans="2:10" x14ac:dyDescent="0.25">
      <c r="B164" s="173" t="s">
        <v>188</v>
      </c>
      <c r="C164" s="121">
        <f t="shared" si="39"/>
        <v>0</v>
      </c>
      <c r="D164" s="122"/>
      <c r="E164" s="123"/>
      <c r="F164" s="123"/>
      <c r="G164" s="56">
        <f>SUM(C164-'návrh doplnok prac sila'!D162)</f>
        <v>0</v>
      </c>
      <c r="H164" s="288">
        <f>SUM(C164-'návrh rozpočtu'!D162)</f>
        <v>0</v>
      </c>
    </row>
    <row r="165" spans="2:10" x14ac:dyDescent="0.25">
      <c r="B165" s="187" t="s">
        <v>189</v>
      </c>
      <c r="C165" s="124">
        <f t="shared" si="39"/>
        <v>0</v>
      </c>
      <c r="D165" s="125"/>
      <c r="E165" s="126"/>
      <c r="F165" s="126"/>
      <c r="G165" s="56">
        <f>SUM(C165-'návrh doplnok prac sila'!D163)</f>
        <v>0</v>
      </c>
      <c r="H165" s="288">
        <f>SUM(C165-'návrh rozpočtu'!D163)</f>
        <v>0</v>
      </c>
    </row>
    <row r="166" spans="2:10" x14ac:dyDescent="0.25">
      <c r="B166" s="179"/>
      <c r="C166" s="124">
        <f t="shared" si="39"/>
        <v>0</v>
      </c>
      <c r="D166" s="125"/>
      <c r="E166" s="126"/>
      <c r="F166" s="126"/>
      <c r="G166" s="56">
        <f>SUM(C166-'návrh doplnok prac sila'!D164)</f>
        <v>0</v>
      </c>
      <c r="H166" s="288">
        <f>SUM(C166-'návrh rozpočtu'!D164)</f>
        <v>0</v>
      </c>
    </row>
    <row r="167" spans="2:10" ht="15.75" thickBot="1" x14ac:dyDescent="0.3">
      <c r="B167" s="176" t="s">
        <v>159</v>
      </c>
      <c r="C167" s="130">
        <f t="shared" si="39"/>
        <v>0</v>
      </c>
      <c r="D167" s="131"/>
      <c r="E167" s="132"/>
      <c r="F167" s="132"/>
      <c r="G167" s="56">
        <f>SUM(C167-'návrh doplnok prac sila'!D165)</f>
        <v>0</v>
      </c>
      <c r="H167" s="288">
        <f>SUM(C167-'návrh rozpočtu'!D165)</f>
        <v>0</v>
      </c>
    </row>
    <row r="168" spans="2:10" ht="15.75" thickBot="1" x14ac:dyDescent="0.3">
      <c r="B168" s="181" t="s">
        <v>190</v>
      </c>
      <c r="C168" s="140">
        <f t="shared" si="39"/>
        <v>0</v>
      </c>
      <c r="D168" s="141">
        <f>SUM(D164:D167)</f>
        <v>0</v>
      </c>
      <c r="E168" s="157">
        <f>SUM(E164:E167)</f>
        <v>0</v>
      </c>
      <c r="F168" s="157">
        <f>SUM(F164:F167)</f>
        <v>0</v>
      </c>
      <c r="G168" s="56">
        <f>SUM(C168-'návrh doplnok prac sila'!D166)</f>
        <v>0</v>
      </c>
      <c r="H168" s="288">
        <f>SUM(C168-'návrh rozpočtu'!D166)</f>
        <v>0</v>
      </c>
    </row>
    <row r="169" spans="2:10" x14ac:dyDescent="0.25">
      <c r="B169" s="174" t="s">
        <v>191</v>
      </c>
      <c r="C169" s="124">
        <f t="shared" si="39"/>
        <v>0</v>
      </c>
      <c r="D169" s="125"/>
      <c r="E169" s="126"/>
      <c r="F169" s="126"/>
      <c r="G169" s="56">
        <f>SUM(C169-'návrh doplnok prac sila'!D167)</f>
        <v>0</v>
      </c>
      <c r="H169" s="288">
        <f>SUM(C169-'návrh rozpočtu'!D167)</f>
        <v>0</v>
      </c>
    </row>
    <row r="170" spans="2:10" x14ac:dyDescent="0.25">
      <c r="B170" s="187" t="s">
        <v>184</v>
      </c>
      <c r="C170" s="154">
        <f t="shared" si="39"/>
        <v>0</v>
      </c>
      <c r="D170" s="155"/>
      <c r="E170" s="156"/>
      <c r="F170" s="156"/>
      <c r="G170" s="56">
        <f>SUM(C170-'návrh doplnok prac sila'!D168)</f>
        <v>0</v>
      </c>
      <c r="H170" s="288">
        <f>SUM(C170-'návrh rozpočtu'!D168)</f>
        <v>0</v>
      </c>
    </row>
    <row r="171" spans="2:10" ht="15.75" thickBot="1" x14ac:dyDescent="0.3">
      <c r="B171" s="179"/>
      <c r="C171" s="154">
        <f t="shared" si="39"/>
        <v>0</v>
      </c>
      <c r="D171" s="136"/>
      <c r="E171" s="137"/>
      <c r="F171" s="137"/>
      <c r="G171" s="56">
        <f>SUM(C171-'návrh doplnok prac sila'!D169)</f>
        <v>0</v>
      </c>
      <c r="H171" s="288">
        <f>SUM(C171-'návrh rozpočtu'!D169)</f>
        <v>0</v>
      </c>
    </row>
    <row r="172" spans="2:10" ht="15.75" thickBot="1" x14ac:dyDescent="0.3">
      <c r="B172" s="181" t="s">
        <v>192</v>
      </c>
      <c r="C172" s="140">
        <f t="shared" si="39"/>
        <v>0</v>
      </c>
      <c r="D172" s="141">
        <f>SUM(D169:D171)</f>
        <v>0</v>
      </c>
      <c r="E172" s="157">
        <f t="shared" ref="E172" si="47">SUM(E169:E171)</f>
        <v>0</v>
      </c>
      <c r="F172" s="157">
        <f>SUM(F169:F171)</f>
        <v>0</v>
      </c>
      <c r="G172" s="56">
        <f>SUM(C172-'návrh doplnok prac sila'!D170)</f>
        <v>0</v>
      </c>
      <c r="H172" s="288">
        <f>SUM(C172-'návrh rozpočtu'!D170)</f>
        <v>0</v>
      </c>
    </row>
    <row r="173" spans="2:10" ht="15.75" thickBot="1" x14ac:dyDescent="0.3">
      <c r="B173" s="188" t="s">
        <v>193</v>
      </c>
      <c r="C173" s="158">
        <f t="shared" si="39"/>
        <v>89300</v>
      </c>
      <c r="D173" s="159">
        <f>SUM(D170+D169+D164+D161+D160+D157+D156+D152+D151+D147+D129+D130)</f>
        <v>60560</v>
      </c>
      <c r="E173" s="159">
        <f t="shared" ref="E173:F173" si="48">SUM(E170+E169+E164+E161+E160+E157+E156+E152+E151+E147+E129+E130)</f>
        <v>28740</v>
      </c>
      <c r="F173" s="159">
        <f t="shared" si="48"/>
        <v>0</v>
      </c>
      <c r="G173" s="56">
        <f>SUM(C173-'návrh doplnok prac sila'!D171)</f>
        <v>-10115</v>
      </c>
      <c r="H173" s="288">
        <f>SUM(C173-'návrh rozpočtu'!D171)</f>
        <v>-1100</v>
      </c>
      <c r="I173">
        <v>79570</v>
      </c>
      <c r="J173" s="288">
        <f>SUM(C173-I173)</f>
        <v>9730</v>
      </c>
    </row>
    <row r="174" spans="2:10" x14ac:dyDescent="0.25">
      <c r="B174" s="176" t="s">
        <v>194</v>
      </c>
      <c r="C174" s="130">
        <f t="shared" si="39"/>
        <v>0</v>
      </c>
      <c r="D174" s="131"/>
      <c r="E174" s="132"/>
      <c r="F174" s="132"/>
      <c r="G174" s="56">
        <f>SUM(C174-'návrh doplnok prac sila'!D172)</f>
        <v>0</v>
      </c>
      <c r="H174" s="288">
        <f>SUM(C174-'návrh rozpočtu'!D172)</f>
        <v>0</v>
      </c>
    </row>
    <row r="175" spans="2:10" ht="15.75" thickBot="1" x14ac:dyDescent="0.3">
      <c r="B175" s="178" t="s">
        <v>195</v>
      </c>
      <c r="C175" s="160">
        <f t="shared" si="39"/>
        <v>0</v>
      </c>
      <c r="D175" s="133"/>
      <c r="E175" s="134"/>
      <c r="F175" s="134"/>
      <c r="G175" s="56">
        <f>SUM(C175-'návrh doplnok prac sila'!D173)</f>
        <v>0</v>
      </c>
      <c r="H175" s="288">
        <f>SUM(C175-'návrh rozpočtu'!D173)</f>
        <v>0</v>
      </c>
    </row>
    <row r="176" spans="2:10" ht="15.75" thickBot="1" x14ac:dyDescent="0.3">
      <c r="B176" s="181" t="s">
        <v>196</v>
      </c>
      <c r="C176" s="140">
        <f t="shared" si="39"/>
        <v>0</v>
      </c>
      <c r="D176" s="141">
        <f>SUM(D174:D175)</f>
        <v>0</v>
      </c>
      <c r="E176" s="157">
        <f>SUM(E174:E175)</f>
        <v>0</v>
      </c>
      <c r="F176" s="157">
        <f>SUM(F174:F175)</f>
        <v>0</v>
      </c>
      <c r="G176" s="56">
        <f>SUM(C176-'návrh doplnok prac sila'!D174)</f>
        <v>0</v>
      </c>
      <c r="H176" s="288">
        <f>SUM(C176-'návrh rozpočtu'!D174)</f>
        <v>0</v>
      </c>
    </row>
    <row r="177" spans="1:8" ht="15.75" thickBot="1" x14ac:dyDescent="0.3">
      <c r="B177" s="161" t="s">
        <v>197</v>
      </c>
      <c r="C177" s="170">
        <f t="shared" si="39"/>
        <v>474075</v>
      </c>
      <c r="D177" s="162">
        <f>SUM(D176+D173+D167+D153+D128+D118+D165)</f>
        <v>378235</v>
      </c>
      <c r="E177" s="189">
        <f t="shared" ref="E177:F177" si="49">SUM(E176+E173+E167+E153+E128+E118+E165)</f>
        <v>95840</v>
      </c>
      <c r="F177" s="162">
        <f t="shared" si="49"/>
        <v>0</v>
      </c>
      <c r="G177" s="56">
        <f>SUM(C177-'návrh doplnok prac sila'!D175)</f>
        <v>-10115</v>
      </c>
      <c r="H177" s="288">
        <f>SUM(C177-'návrh rozpočtu'!D175)</f>
        <v>-1100</v>
      </c>
    </row>
    <row r="178" spans="1:8" x14ac:dyDescent="0.25">
      <c r="B178" s="163" t="s">
        <v>198</v>
      </c>
      <c r="C178" s="164">
        <f t="shared" si="39"/>
        <v>22500</v>
      </c>
      <c r="D178" s="165"/>
      <c r="E178" s="166">
        <v>22500</v>
      </c>
      <c r="F178" s="166"/>
      <c r="G178" s="56">
        <f>SUM(C178-'návrh doplnok prac sila'!D176)</f>
        <v>0</v>
      </c>
      <c r="H178" s="288">
        <f>SUM(C178-'návrh rozpočtu'!D176)</f>
        <v>0</v>
      </c>
    </row>
    <row r="179" spans="1:8" ht="15.75" thickBot="1" x14ac:dyDescent="0.3">
      <c r="B179" s="174"/>
      <c r="C179" s="171">
        <f t="shared" si="39"/>
        <v>0</v>
      </c>
      <c r="D179" s="167"/>
      <c r="E179" s="168"/>
      <c r="F179" s="168"/>
      <c r="G179" s="56">
        <f>SUM(C179-'návrh doplnok prac sila'!D177)</f>
        <v>0</v>
      </c>
      <c r="H179" s="288">
        <f>SUM(C179-'návrh rozpočtu'!D177)</f>
        <v>0</v>
      </c>
    </row>
    <row r="180" spans="1:8" ht="15.75" thickBot="1" x14ac:dyDescent="0.3">
      <c r="B180" s="161" t="s">
        <v>199</v>
      </c>
      <c r="C180" s="169">
        <f t="shared" ref="C180" si="50">SUM(D180:F180)</f>
        <v>496575</v>
      </c>
      <c r="D180" s="162">
        <f>SUM(D177:D179)</f>
        <v>378235</v>
      </c>
      <c r="E180" s="189">
        <f>SUM(E177:E179)</f>
        <v>118340</v>
      </c>
      <c r="F180" s="162">
        <f>SUM(F177:F179)</f>
        <v>0</v>
      </c>
      <c r="G180" s="56">
        <f>SUM(C180-'návrh doplnok prac sila'!D178)</f>
        <v>-10115</v>
      </c>
      <c r="H180" s="288">
        <f>SUM(C180-'návrh rozpočtu'!D178)</f>
        <v>-1100</v>
      </c>
    </row>
    <row r="181" spans="1:8" ht="15.75" thickBot="1" x14ac:dyDescent="0.3">
      <c r="D181" s="191"/>
      <c r="E181" s="191"/>
      <c r="F181" s="191"/>
    </row>
    <row r="182" spans="1:8" ht="15.75" thickBot="1" x14ac:dyDescent="0.3">
      <c r="A182" s="653" t="s">
        <v>200</v>
      </c>
      <c r="B182" s="654"/>
      <c r="C182" s="88"/>
      <c r="D182" s="74" t="s">
        <v>143</v>
      </c>
      <c r="E182" s="192"/>
      <c r="F182" s="192"/>
    </row>
    <row r="183" spans="1:8" ht="15.75" thickBot="1" x14ac:dyDescent="0.3">
      <c r="A183" s="655"/>
      <c r="B183" s="656"/>
      <c r="C183" s="89" t="s">
        <v>2</v>
      </c>
      <c r="D183" s="299"/>
      <c r="E183" s="53"/>
      <c r="F183" s="53"/>
    </row>
    <row r="184" spans="1:8" x14ac:dyDescent="0.25">
      <c r="A184" s="90">
        <v>212003</v>
      </c>
      <c r="B184" s="91" t="s">
        <v>105</v>
      </c>
      <c r="C184" s="63">
        <v>3000</v>
      </c>
      <c r="D184" s="299" t="s">
        <v>104</v>
      </c>
      <c r="E184" s="190" t="s">
        <v>249</v>
      </c>
      <c r="F184" s="190">
        <v>3000</v>
      </c>
    </row>
    <row r="185" spans="1:8" x14ac:dyDescent="0.25">
      <c r="A185" s="92">
        <v>212004</v>
      </c>
      <c r="B185" s="93" t="s">
        <v>106</v>
      </c>
      <c r="C185" s="64"/>
      <c r="D185" s="299"/>
      <c r="E185" s="190"/>
      <c r="F185" s="190"/>
    </row>
    <row r="186" spans="1:8" ht="15.75" thickBot="1" x14ac:dyDescent="0.3">
      <c r="A186" s="94"/>
      <c r="B186" s="95"/>
      <c r="C186" s="65"/>
      <c r="D186" s="299"/>
      <c r="E186" s="190"/>
      <c r="F186" s="190"/>
    </row>
    <row r="187" spans="1:8" ht="15.75" thickBot="1" x14ac:dyDescent="0.3">
      <c r="A187" s="96">
        <v>210</v>
      </c>
      <c r="B187" s="97" t="s">
        <v>107</v>
      </c>
      <c r="C187" s="16">
        <f>SUM(C184:C186)</f>
        <v>3000</v>
      </c>
      <c r="D187" s="299"/>
      <c r="E187" s="55"/>
      <c r="F187" s="55"/>
    </row>
    <row r="188" spans="1:8" x14ac:dyDescent="0.25">
      <c r="A188" s="94">
        <v>223001</v>
      </c>
      <c r="B188" s="68" t="s">
        <v>109</v>
      </c>
      <c r="C188" s="40">
        <v>6000</v>
      </c>
      <c r="D188" s="299" t="s">
        <v>108</v>
      </c>
      <c r="E188" s="190" t="s">
        <v>250</v>
      </c>
      <c r="F188" s="190">
        <v>4000</v>
      </c>
    </row>
    <row r="189" spans="1:8" ht="15.75" customHeight="1" x14ac:dyDescent="0.25">
      <c r="A189" s="94">
        <v>223002</v>
      </c>
      <c r="B189" s="98" t="s">
        <v>110</v>
      </c>
      <c r="C189" s="28"/>
      <c r="D189" s="299" t="s">
        <v>104</v>
      </c>
      <c r="E189" s="190" t="s">
        <v>251</v>
      </c>
      <c r="F189" s="190">
        <v>2000</v>
      </c>
    </row>
    <row r="190" spans="1:8" x14ac:dyDescent="0.25">
      <c r="A190" s="94">
        <v>223002</v>
      </c>
      <c r="B190" s="98" t="s">
        <v>111</v>
      </c>
      <c r="C190" s="28">
        <v>2000</v>
      </c>
      <c r="D190" s="299"/>
      <c r="E190" s="190" t="s">
        <v>249</v>
      </c>
      <c r="F190" s="190">
        <v>1000</v>
      </c>
    </row>
    <row r="191" spans="1:8" x14ac:dyDescent="0.25">
      <c r="A191" s="94">
        <v>223002</v>
      </c>
      <c r="B191" s="98" t="s">
        <v>112</v>
      </c>
      <c r="C191" s="28"/>
      <c r="D191" s="299"/>
      <c r="E191" s="190" t="s">
        <v>250</v>
      </c>
      <c r="F191" s="190">
        <v>1000</v>
      </c>
    </row>
    <row r="192" spans="1:8" x14ac:dyDescent="0.25">
      <c r="A192" s="99">
        <v>223002</v>
      </c>
      <c r="B192" s="98" t="s">
        <v>151</v>
      </c>
      <c r="C192" s="10">
        <f>SUM(C189:C191)</f>
        <v>2000</v>
      </c>
      <c r="D192" s="299"/>
      <c r="E192" s="190"/>
      <c r="F192" s="190"/>
    </row>
    <row r="193" spans="1:6" ht="15.75" thickBot="1" x14ac:dyDescent="0.3">
      <c r="A193" s="100"/>
      <c r="B193" s="101"/>
      <c r="C193" s="66"/>
      <c r="D193" s="299"/>
      <c r="E193" s="190"/>
      <c r="F193" s="190"/>
    </row>
    <row r="194" spans="1:6" ht="15.75" thickBot="1" x14ac:dyDescent="0.3">
      <c r="A194" s="96">
        <v>220</v>
      </c>
      <c r="B194" s="102" t="s">
        <v>113</v>
      </c>
      <c r="C194" s="16">
        <f>SUM(C193+C192+C188)</f>
        <v>8000</v>
      </c>
      <c r="D194" s="299"/>
      <c r="E194" s="55"/>
      <c r="F194" s="55"/>
    </row>
    <row r="195" spans="1:6" x14ac:dyDescent="0.25">
      <c r="A195" s="94">
        <v>292006</v>
      </c>
      <c r="B195" s="68" t="s">
        <v>115</v>
      </c>
      <c r="C195" s="28"/>
      <c r="D195" s="299" t="s">
        <v>114</v>
      </c>
      <c r="E195" s="190"/>
      <c r="F195" s="190"/>
    </row>
    <row r="196" spans="1:6" x14ac:dyDescent="0.25">
      <c r="A196" s="92">
        <v>292012</v>
      </c>
      <c r="B196" s="98" t="s">
        <v>117</v>
      </c>
      <c r="C196" s="10"/>
      <c r="D196" s="299" t="s">
        <v>116</v>
      </c>
      <c r="E196" s="190"/>
      <c r="F196" s="190"/>
    </row>
    <row r="197" spans="1:6" x14ac:dyDescent="0.25">
      <c r="A197" s="92">
        <v>292017</v>
      </c>
      <c r="B197" s="98" t="s">
        <v>118</v>
      </c>
      <c r="C197" s="10"/>
      <c r="D197" s="299" t="s">
        <v>116</v>
      </c>
      <c r="E197" s="190"/>
      <c r="F197" s="190"/>
    </row>
    <row r="198" spans="1:6" ht="15.75" thickBot="1" x14ac:dyDescent="0.3">
      <c r="A198" s="92">
        <v>292027</v>
      </c>
      <c r="B198" s="98" t="s">
        <v>119</v>
      </c>
      <c r="C198" s="66"/>
      <c r="D198" s="299" t="s">
        <v>116</v>
      </c>
      <c r="E198" s="190"/>
      <c r="F198" s="190"/>
    </row>
    <row r="199" spans="1:6" ht="15.75" thickBot="1" x14ac:dyDescent="0.3">
      <c r="A199" s="96">
        <v>292</v>
      </c>
      <c r="B199" s="102" t="s">
        <v>120</v>
      </c>
      <c r="C199" s="16">
        <f>SUM(C195:C198)</f>
        <v>0</v>
      </c>
      <c r="D199" s="299"/>
      <c r="E199" s="55"/>
      <c r="F199" s="55"/>
    </row>
    <row r="200" spans="1:6" ht="15.75" thickBot="1" x14ac:dyDescent="0.3">
      <c r="A200" s="103">
        <v>200</v>
      </c>
      <c r="B200" s="104" t="s">
        <v>93</v>
      </c>
      <c r="C200" s="46">
        <f>SUM(C187+C194+C199)</f>
        <v>11000</v>
      </c>
      <c r="D200" s="299"/>
      <c r="E200" s="55"/>
      <c r="F200" s="55">
        <f>SUM(F184:F198)</f>
        <v>11000</v>
      </c>
    </row>
    <row r="201" spans="1:6" x14ac:dyDescent="0.25">
      <c r="A201" s="92">
        <v>311</v>
      </c>
      <c r="B201" s="105" t="s">
        <v>122</v>
      </c>
      <c r="C201" s="10"/>
      <c r="D201" s="299" t="s">
        <v>121</v>
      </c>
      <c r="E201" s="190"/>
      <c r="F201" s="190"/>
    </row>
    <row r="202" spans="1:6" x14ac:dyDescent="0.25">
      <c r="A202" s="92">
        <v>312001</v>
      </c>
      <c r="B202" s="105" t="s">
        <v>124</v>
      </c>
      <c r="C202" s="10"/>
      <c r="D202" s="299" t="s">
        <v>123</v>
      </c>
      <c r="E202" s="190"/>
      <c r="F202" s="190"/>
    </row>
    <row r="203" spans="1:6" x14ac:dyDescent="0.25">
      <c r="A203" s="92">
        <v>312007</v>
      </c>
      <c r="B203" s="105" t="s">
        <v>126</v>
      </c>
      <c r="C203" s="10"/>
      <c r="D203" s="299" t="s">
        <v>125</v>
      </c>
      <c r="E203" s="190"/>
      <c r="F203" s="190"/>
    </row>
    <row r="204" spans="1:6" x14ac:dyDescent="0.25">
      <c r="A204" s="92">
        <v>312008</v>
      </c>
      <c r="B204" s="105" t="s">
        <v>127</v>
      </c>
      <c r="C204" s="10"/>
      <c r="D204" s="299" t="s">
        <v>125</v>
      </c>
      <c r="E204" s="190"/>
      <c r="F204" s="190"/>
    </row>
    <row r="205" spans="1:6" x14ac:dyDescent="0.25">
      <c r="A205" s="92">
        <v>312011</v>
      </c>
      <c r="B205" s="105" t="s">
        <v>128</v>
      </c>
      <c r="C205" s="10"/>
      <c r="D205" s="299" t="s">
        <v>125</v>
      </c>
      <c r="E205" s="190"/>
      <c r="F205" s="190"/>
    </row>
    <row r="206" spans="1:6" x14ac:dyDescent="0.25">
      <c r="A206" s="92">
        <v>312007</v>
      </c>
      <c r="B206" s="105" t="s">
        <v>129</v>
      </c>
      <c r="C206" s="10"/>
      <c r="D206" s="299"/>
      <c r="E206" s="190"/>
      <c r="F206" s="190"/>
    </row>
    <row r="207" spans="1:6" ht="15.75" thickBot="1" x14ac:dyDescent="0.3">
      <c r="A207" s="106"/>
      <c r="B207" s="107"/>
      <c r="C207" s="66"/>
      <c r="E207" s="190"/>
      <c r="F207" s="190"/>
    </row>
    <row r="208" spans="1:6" ht="15.75" thickBot="1" x14ac:dyDescent="0.3">
      <c r="A208" s="96">
        <v>310</v>
      </c>
      <c r="B208" s="102" t="s">
        <v>130</v>
      </c>
      <c r="C208" s="16">
        <f>SUM(C201:C207)</f>
        <v>0</v>
      </c>
      <c r="E208" s="55"/>
      <c r="F208" s="55"/>
    </row>
    <row r="209" spans="1:6" x14ac:dyDescent="0.25">
      <c r="A209" s="108">
        <v>321</v>
      </c>
      <c r="B209" s="109" t="s">
        <v>131</v>
      </c>
      <c r="C209" s="40"/>
      <c r="E209" s="190"/>
      <c r="F209" s="190"/>
    </row>
    <row r="210" spans="1:6" x14ac:dyDescent="0.25">
      <c r="A210" s="110">
        <v>322001</v>
      </c>
      <c r="B210" s="111" t="s">
        <v>132</v>
      </c>
      <c r="C210" s="43"/>
      <c r="E210" s="190"/>
      <c r="F210" s="190"/>
    </row>
    <row r="211" spans="1:6" x14ac:dyDescent="0.25">
      <c r="A211" s="110">
        <v>322005</v>
      </c>
      <c r="B211" s="105" t="s">
        <v>133</v>
      </c>
      <c r="C211" s="43"/>
      <c r="E211" s="190"/>
      <c r="F211" s="190"/>
    </row>
    <row r="212" spans="1:6" x14ac:dyDescent="0.25">
      <c r="A212" s="110">
        <v>322006</v>
      </c>
      <c r="B212" s="105" t="s">
        <v>134</v>
      </c>
      <c r="C212" s="43"/>
      <c r="E212" s="190"/>
      <c r="F212" s="190"/>
    </row>
    <row r="213" spans="1:6" x14ac:dyDescent="0.25">
      <c r="A213" s="110">
        <v>322008</v>
      </c>
      <c r="B213" s="105" t="s">
        <v>135</v>
      </c>
      <c r="C213" s="43"/>
      <c r="E213" s="190"/>
      <c r="F213" s="190"/>
    </row>
    <row r="214" spans="1:6" ht="15.75" thickBot="1" x14ac:dyDescent="0.3">
      <c r="A214" s="112"/>
      <c r="B214" s="107"/>
      <c r="C214" s="69"/>
      <c r="E214" s="190"/>
      <c r="F214" s="190"/>
    </row>
    <row r="215" spans="1:6" ht="15.75" thickBot="1" x14ac:dyDescent="0.3">
      <c r="A215" s="96">
        <v>320</v>
      </c>
      <c r="B215" s="102" t="s">
        <v>136</v>
      </c>
      <c r="C215" s="16">
        <f>SUM(C209:C214)</f>
        <v>0</v>
      </c>
      <c r="E215" s="55"/>
      <c r="F215" s="55"/>
    </row>
    <row r="216" spans="1:6" ht="15.75" thickBot="1" x14ac:dyDescent="0.3">
      <c r="A216" s="103">
        <v>300</v>
      </c>
      <c r="B216" s="104" t="s">
        <v>93</v>
      </c>
      <c r="C216" s="46">
        <f>SUM(C208+C215)</f>
        <v>0</v>
      </c>
      <c r="E216" s="55"/>
      <c r="F216" s="55"/>
    </row>
    <row r="217" spans="1:6" ht="15.75" thickBot="1" x14ac:dyDescent="0.3">
      <c r="A217" s="113" t="s">
        <v>137</v>
      </c>
      <c r="B217" s="114" t="s">
        <v>138</v>
      </c>
      <c r="C217" s="52">
        <f>SUM(C200+C216)</f>
        <v>11000</v>
      </c>
      <c r="E217" s="55"/>
      <c r="F217" s="55"/>
    </row>
    <row r="218" spans="1:6" x14ac:dyDescent="0.25">
      <c r="A218" s="108">
        <v>200</v>
      </c>
      <c r="B218" s="109" t="s">
        <v>139</v>
      </c>
      <c r="C218" s="40">
        <v>22500</v>
      </c>
      <c r="D218" t="s">
        <v>108</v>
      </c>
      <c r="E218" s="190"/>
      <c r="F218" s="190"/>
    </row>
    <row r="219" spans="1:6" ht="15.75" thickBot="1" x14ac:dyDescent="0.3">
      <c r="A219" s="115">
        <v>400</v>
      </c>
      <c r="B219" s="116" t="s">
        <v>140</v>
      </c>
      <c r="C219" s="43"/>
      <c r="D219" t="s">
        <v>108</v>
      </c>
      <c r="E219" s="190"/>
      <c r="F219" s="190"/>
    </row>
    <row r="220" spans="1:6" ht="15.75" thickBot="1" x14ac:dyDescent="0.3">
      <c r="A220" s="50" t="s">
        <v>141</v>
      </c>
      <c r="B220" s="117" t="s">
        <v>142</v>
      </c>
      <c r="C220" s="52">
        <f>SUM(C217:C219)</f>
        <v>33500</v>
      </c>
      <c r="D220" s="55"/>
      <c r="E220" s="55"/>
      <c r="F220" s="55"/>
    </row>
    <row r="221" spans="1:6" x14ac:dyDescent="0.25">
      <c r="D221" s="191"/>
      <c r="E221" s="191"/>
      <c r="F221" s="191"/>
    </row>
    <row r="222" spans="1:6" x14ac:dyDescent="0.25">
      <c r="D222" s="191"/>
      <c r="E222" s="190"/>
      <c r="F222" s="190"/>
    </row>
    <row r="223" spans="1:6" ht="15.75" thickBot="1" x14ac:dyDescent="0.3">
      <c r="D223" s="191"/>
      <c r="E223" s="190"/>
      <c r="F223" s="190"/>
    </row>
    <row r="224" spans="1:6" ht="15.75" thickBot="1" x14ac:dyDescent="0.3">
      <c r="A224" s="77"/>
      <c r="B224" s="78" t="s">
        <v>144</v>
      </c>
      <c r="C224" s="3"/>
      <c r="D224" s="193"/>
      <c r="E224" s="55"/>
      <c r="F224" s="55"/>
    </row>
    <row r="225" spans="1:6" ht="15.75" thickBot="1" x14ac:dyDescent="0.3">
      <c r="A225" s="79" t="s">
        <v>145</v>
      </c>
      <c r="B225" s="61"/>
      <c r="C225" s="34" t="s">
        <v>2</v>
      </c>
      <c r="D225" s="194"/>
      <c r="E225" s="191"/>
      <c r="F225" s="191"/>
    </row>
    <row r="226" spans="1:6" x14ac:dyDescent="0.25">
      <c r="A226" s="80"/>
      <c r="B226" s="81"/>
      <c r="C226" s="7"/>
      <c r="D226" s="190"/>
      <c r="E226" s="193"/>
      <c r="F226" s="193"/>
    </row>
    <row r="227" spans="1:6" x14ac:dyDescent="0.25">
      <c r="A227" s="82"/>
      <c r="B227" s="83"/>
      <c r="C227" s="10"/>
      <c r="D227" s="190"/>
      <c r="E227" s="194"/>
      <c r="F227" s="194"/>
    </row>
    <row r="228" spans="1:6" x14ac:dyDescent="0.25">
      <c r="A228" s="82">
        <v>223003</v>
      </c>
      <c r="B228" s="83" t="s">
        <v>150</v>
      </c>
      <c r="C228" s="10">
        <v>22500</v>
      </c>
      <c r="D228" s="190"/>
      <c r="E228" s="190"/>
      <c r="F228" s="190"/>
    </row>
    <row r="229" spans="1:6" x14ac:dyDescent="0.25">
      <c r="A229" s="82"/>
      <c r="B229" s="83"/>
      <c r="C229" s="10"/>
      <c r="D229" s="190"/>
      <c r="E229" s="190"/>
      <c r="F229" s="190"/>
    </row>
    <row r="230" spans="1:6" x14ac:dyDescent="0.25">
      <c r="A230" s="82">
        <v>453</v>
      </c>
      <c r="B230" s="83" t="s">
        <v>146</v>
      </c>
      <c r="C230" s="10"/>
      <c r="D230" s="190"/>
      <c r="E230" s="190"/>
      <c r="F230" s="190"/>
    </row>
    <row r="231" spans="1:6" ht="15.75" thickBot="1" x14ac:dyDescent="0.3">
      <c r="A231" s="84"/>
      <c r="B231" s="85"/>
      <c r="C231" s="13"/>
      <c r="D231" s="190"/>
      <c r="E231" s="190"/>
      <c r="F231" s="190"/>
    </row>
    <row r="232" spans="1:6" ht="15.75" thickBot="1" x14ac:dyDescent="0.3">
      <c r="A232" s="86"/>
      <c r="B232" s="75"/>
      <c r="C232" s="16">
        <f>SUM(C226:C231)</f>
        <v>22500</v>
      </c>
      <c r="D232" s="55"/>
      <c r="E232" s="190"/>
      <c r="F232" s="190"/>
    </row>
    <row r="233" spans="1:6" ht="15.75" thickBot="1" x14ac:dyDescent="0.3">
      <c r="D233" s="191"/>
      <c r="E233" s="190"/>
      <c r="F233" s="190"/>
    </row>
    <row r="234" spans="1:6" ht="15.75" thickBot="1" x14ac:dyDescent="0.3">
      <c r="A234" s="77"/>
      <c r="B234" s="78" t="s">
        <v>144</v>
      </c>
      <c r="C234" s="3"/>
      <c r="D234" s="193"/>
      <c r="E234" s="55"/>
      <c r="F234" s="55"/>
    </row>
    <row r="235" spans="1:6" ht="15.75" thickBot="1" x14ac:dyDescent="0.3">
      <c r="A235" s="79" t="s">
        <v>147</v>
      </c>
      <c r="B235" s="61"/>
      <c r="C235" s="4" t="s">
        <v>2</v>
      </c>
      <c r="D235" s="194"/>
    </row>
    <row r="236" spans="1:6" x14ac:dyDescent="0.25">
      <c r="A236" s="80"/>
      <c r="B236" s="81"/>
      <c r="C236" s="63"/>
      <c r="D236" s="190"/>
    </row>
    <row r="237" spans="1:6" x14ac:dyDescent="0.25">
      <c r="A237" s="82">
        <v>633011</v>
      </c>
      <c r="B237" s="83" t="s">
        <v>148</v>
      </c>
      <c r="C237" s="64">
        <v>22400</v>
      </c>
      <c r="D237" s="190"/>
    </row>
    <row r="238" spans="1:6" x14ac:dyDescent="0.25">
      <c r="A238" s="82"/>
      <c r="B238" s="83"/>
      <c r="C238" s="64"/>
      <c r="D238" s="190"/>
    </row>
    <row r="239" spans="1:6" x14ac:dyDescent="0.25">
      <c r="A239" s="82">
        <v>637012</v>
      </c>
      <c r="B239" s="83" t="s">
        <v>149</v>
      </c>
      <c r="C239" s="64">
        <v>100</v>
      </c>
      <c r="D239" s="190"/>
    </row>
    <row r="240" spans="1:6" x14ac:dyDescent="0.25">
      <c r="A240" s="82"/>
      <c r="B240" s="83"/>
      <c r="C240" s="64"/>
      <c r="D240" s="190"/>
    </row>
    <row r="241" spans="1:5" ht="15.75" thickBot="1" x14ac:dyDescent="0.3">
      <c r="A241" s="84"/>
      <c r="B241" s="85"/>
      <c r="C241" s="76"/>
      <c r="D241" s="190"/>
    </row>
    <row r="242" spans="1:5" ht="15.75" thickBot="1" x14ac:dyDescent="0.3">
      <c r="A242" s="87"/>
      <c r="B242" s="75"/>
      <c r="C242" s="16">
        <f>SUM(C236:C241)</f>
        <v>22500</v>
      </c>
      <c r="D242" s="55"/>
    </row>
    <row r="248" spans="1:5" x14ac:dyDescent="0.25">
      <c r="A248" t="s">
        <v>266</v>
      </c>
      <c r="B248" s="301">
        <v>43472</v>
      </c>
      <c r="C248" s="300"/>
      <c r="E248" t="s">
        <v>267</v>
      </c>
    </row>
    <row r="249" spans="1:5" x14ac:dyDescent="0.25">
      <c r="E249" t="s">
        <v>268</v>
      </c>
    </row>
  </sheetData>
  <mergeCells count="2">
    <mergeCell ref="A182:B182"/>
    <mergeCell ref="A183:B18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49"/>
  <sheetViews>
    <sheetView topLeftCell="A193" workbookViewId="0">
      <selection activeCell="D6" sqref="D6"/>
    </sheetView>
  </sheetViews>
  <sheetFormatPr defaultRowHeight="15" x14ac:dyDescent="0.25"/>
  <cols>
    <col min="1" max="1" width="12.7109375" customWidth="1"/>
    <col min="2" max="2" width="45.7109375" customWidth="1"/>
    <col min="3" max="12" width="12.7109375" customWidth="1"/>
    <col min="13" max="13" width="10" bestFit="1" customWidth="1"/>
  </cols>
  <sheetData>
    <row r="1" spans="1:20" ht="15.75" x14ac:dyDescent="0.25">
      <c r="A1" s="293" t="s">
        <v>259</v>
      </c>
      <c r="B1" s="294" t="s">
        <v>260</v>
      </c>
      <c r="C1" s="295"/>
      <c r="D1" s="295"/>
      <c r="E1" s="295"/>
      <c r="F1" s="295"/>
      <c r="G1" s="295"/>
      <c r="H1" s="295"/>
      <c r="I1" s="295"/>
      <c r="J1" s="295"/>
    </row>
    <row r="2" spans="1:20" ht="15.75" x14ac:dyDescent="0.25">
      <c r="A2" s="293" t="s">
        <v>261</v>
      </c>
      <c r="B2" s="296">
        <v>37811169</v>
      </c>
      <c r="C2" s="295"/>
      <c r="D2" s="295"/>
      <c r="E2" s="295"/>
      <c r="F2" s="295"/>
      <c r="G2" s="295"/>
      <c r="H2" s="295"/>
      <c r="I2" s="295"/>
      <c r="J2" s="295"/>
    </row>
    <row r="3" spans="1:20" ht="15.75" x14ac:dyDescent="0.25">
      <c r="A3" s="293" t="s">
        <v>262</v>
      </c>
      <c r="B3" s="295" t="s">
        <v>263</v>
      </c>
      <c r="C3" s="295"/>
      <c r="D3" s="295"/>
      <c r="E3" s="295"/>
      <c r="F3" s="295"/>
      <c r="G3" s="295"/>
      <c r="H3" s="295"/>
      <c r="I3" s="295"/>
      <c r="J3" s="295"/>
    </row>
    <row r="4" spans="1:20" ht="15.75" customHeight="1" x14ac:dyDescent="0.25">
      <c r="A4" s="191" t="s">
        <v>282</v>
      </c>
      <c r="B4" s="344"/>
      <c r="C4" s="344"/>
      <c r="D4" s="344"/>
      <c r="E4" s="344"/>
      <c r="F4" s="344"/>
      <c r="G4" s="344"/>
      <c r="H4" s="344"/>
      <c r="I4" s="344"/>
      <c r="J4" s="344"/>
    </row>
    <row r="5" spans="1:20" ht="16.5" thickBot="1" x14ac:dyDescent="0.3">
      <c r="A5" s="302" t="s">
        <v>283</v>
      </c>
      <c r="B5" s="297"/>
      <c r="C5" s="197"/>
      <c r="D5" s="197"/>
      <c r="E5" s="297"/>
      <c r="F5" s="297"/>
      <c r="G5" s="297"/>
      <c r="H5" s="297"/>
      <c r="I5" s="297"/>
      <c r="J5" s="297"/>
    </row>
    <row r="6" spans="1:20" ht="30.75" thickBot="1" x14ac:dyDescent="0.3">
      <c r="A6" s="70"/>
      <c r="B6" s="57" t="s">
        <v>1</v>
      </c>
      <c r="C6" s="304" t="s">
        <v>270</v>
      </c>
      <c r="D6" s="303" t="s">
        <v>271</v>
      </c>
      <c r="E6" s="303" t="s">
        <v>272</v>
      </c>
    </row>
    <row r="7" spans="1:20" ht="15.75" thickBot="1" x14ac:dyDescent="0.3">
      <c r="A7" s="71"/>
      <c r="B7" s="72"/>
      <c r="C7" s="305" t="s">
        <v>2</v>
      </c>
      <c r="D7" s="305" t="s">
        <v>2</v>
      </c>
      <c r="E7" s="305" t="s">
        <v>2</v>
      </c>
    </row>
    <row r="8" spans="1:20" x14ac:dyDescent="0.25">
      <c r="A8" s="5">
        <v>611</v>
      </c>
      <c r="B8" s="6" t="s">
        <v>3</v>
      </c>
      <c r="C8" s="49"/>
      <c r="D8" s="49"/>
      <c r="E8" s="49"/>
    </row>
    <row r="9" spans="1:20" x14ac:dyDescent="0.25">
      <c r="A9" s="8">
        <v>612001</v>
      </c>
      <c r="B9" s="9" t="s">
        <v>4</v>
      </c>
      <c r="C9" s="43"/>
      <c r="D9" s="43"/>
      <c r="E9" s="43"/>
    </row>
    <row r="10" spans="1:20" x14ac:dyDescent="0.25">
      <c r="A10" s="8">
        <v>612002</v>
      </c>
      <c r="B10" s="9" t="s">
        <v>5</v>
      </c>
      <c r="C10" s="43"/>
      <c r="D10" s="43"/>
      <c r="E10" s="43"/>
    </row>
    <row r="11" spans="1:20" x14ac:dyDescent="0.25">
      <c r="A11" s="8">
        <v>614</v>
      </c>
      <c r="B11" s="9" t="s">
        <v>6</v>
      </c>
      <c r="C11" s="43"/>
      <c r="D11" s="43"/>
      <c r="E11" s="43"/>
    </row>
    <row r="12" spans="1:20" x14ac:dyDescent="0.25">
      <c r="A12" s="8"/>
      <c r="B12" s="9" t="s">
        <v>7</v>
      </c>
      <c r="C12" s="43"/>
      <c r="D12" s="43"/>
      <c r="E12" s="43"/>
    </row>
    <row r="13" spans="1:20" ht="15.75" thickBot="1" x14ac:dyDescent="0.3">
      <c r="A13" s="11">
        <v>616</v>
      </c>
      <c r="B13" s="12" t="s">
        <v>8</v>
      </c>
      <c r="C13" s="306"/>
      <c r="D13" s="306"/>
      <c r="E13" s="306"/>
    </row>
    <row r="14" spans="1:20" ht="15.75" thickBot="1" x14ac:dyDescent="0.3">
      <c r="A14" s="14">
        <v>610</v>
      </c>
      <c r="B14" s="15" t="s">
        <v>9</v>
      </c>
      <c r="C14" s="307">
        <f t="shared" ref="C14:E14" si="0">SUM(C8:C13)</f>
        <v>0</v>
      </c>
      <c r="D14" s="307">
        <f t="shared" si="0"/>
        <v>0</v>
      </c>
      <c r="E14" s="307">
        <f t="shared" si="0"/>
        <v>0</v>
      </c>
    </row>
    <row r="15" spans="1:20" x14ac:dyDescent="0.25">
      <c r="A15" s="5">
        <v>621</v>
      </c>
      <c r="B15" s="6" t="s">
        <v>10</v>
      </c>
      <c r="C15" s="43"/>
      <c r="D15" s="43"/>
      <c r="E15" s="43"/>
      <c r="L15" s="58">
        <v>0.05</v>
      </c>
      <c r="M15" s="60">
        <f t="shared" ref="M15:N22" si="1">ROUND(C$14*$L15,0)</f>
        <v>0</v>
      </c>
      <c r="N15" s="60">
        <f t="shared" si="1"/>
        <v>0</v>
      </c>
      <c r="O15" s="60" t="e">
        <f>ROUND(#REF!*$L15,0)</f>
        <v>#REF!</v>
      </c>
      <c r="P15" s="60" t="e">
        <f>ROUND(#REF!*$L15,0)</f>
        <v>#REF!</v>
      </c>
      <c r="Q15" s="60" t="e">
        <f>ROUND(#REF!*$L15,0)</f>
        <v>#REF!</v>
      </c>
      <c r="R15" s="59"/>
      <c r="S15" s="59"/>
      <c r="T15" s="59"/>
    </row>
    <row r="16" spans="1:20" x14ac:dyDescent="0.25">
      <c r="A16" s="8">
        <v>623</v>
      </c>
      <c r="B16" s="9" t="s">
        <v>11</v>
      </c>
      <c r="C16" s="43"/>
      <c r="D16" s="43"/>
      <c r="E16" s="43"/>
      <c r="L16" s="58">
        <v>0.05</v>
      </c>
      <c r="M16" s="60">
        <f t="shared" si="1"/>
        <v>0</v>
      </c>
      <c r="N16" s="60">
        <f t="shared" si="1"/>
        <v>0</v>
      </c>
      <c r="O16" s="60" t="e">
        <f>ROUND(#REF!*$L16,0)</f>
        <v>#REF!</v>
      </c>
      <c r="P16" s="60" t="e">
        <f>ROUND(#REF!*$L16,0)</f>
        <v>#REF!</v>
      </c>
      <c r="Q16" s="60" t="e">
        <f>ROUND(#REF!*$L16,0)</f>
        <v>#REF!</v>
      </c>
      <c r="R16" s="59"/>
      <c r="S16" s="59"/>
      <c r="T16" s="59"/>
    </row>
    <row r="17" spans="1:20" x14ac:dyDescent="0.25">
      <c r="A17" s="8">
        <v>625001</v>
      </c>
      <c r="B17" s="9" t="s">
        <v>12</v>
      </c>
      <c r="C17" s="43"/>
      <c r="D17" s="43"/>
      <c r="E17" s="43"/>
      <c r="L17" s="58">
        <v>1.4E-2</v>
      </c>
      <c r="M17" s="60">
        <f t="shared" si="1"/>
        <v>0</v>
      </c>
      <c r="N17" s="60">
        <f t="shared" si="1"/>
        <v>0</v>
      </c>
      <c r="O17" s="60" t="e">
        <f>ROUND(#REF!*$L17,0)</f>
        <v>#REF!</v>
      </c>
      <c r="P17" s="60" t="e">
        <f>ROUND(#REF!*$L17,0)</f>
        <v>#REF!</v>
      </c>
      <c r="Q17" s="60" t="e">
        <f>ROUND(#REF!*$L17,0)</f>
        <v>#REF!</v>
      </c>
      <c r="R17" s="59"/>
      <c r="S17" s="59"/>
      <c r="T17" s="59"/>
    </row>
    <row r="18" spans="1:20" x14ac:dyDescent="0.25">
      <c r="A18" s="8">
        <v>625002</v>
      </c>
      <c r="B18" s="9" t="s">
        <v>13</v>
      </c>
      <c r="C18" s="43"/>
      <c r="D18" s="43"/>
      <c r="E18" s="43"/>
      <c r="L18" s="58">
        <v>0.14000000000000001</v>
      </c>
      <c r="M18" s="60">
        <f t="shared" si="1"/>
        <v>0</v>
      </c>
      <c r="N18" s="60">
        <f t="shared" si="1"/>
        <v>0</v>
      </c>
      <c r="O18" s="60" t="e">
        <f>ROUND(#REF!*$L18,0)</f>
        <v>#REF!</v>
      </c>
      <c r="P18" s="60" t="e">
        <f>ROUND(#REF!*$L18,0)</f>
        <v>#REF!</v>
      </c>
      <c r="Q18" s="60" t="e">
        <f>ROUND(#REF!*$L18,0)</f>
        <v>#REF!</v>
      </c>
      <c r="R18" s="59"/>
      <c r="S18" s="59"/>
      <c r="T18" s="59"/>
    </row>
    <row r="19" spans="1:20" x14ac:dyDescent="0.25">
      <c r="A19" s="8">
        <v>625003</v>
      </c>
      <c r="B19" s="9" t="s">
        <v>14</v>
      </c>
      <c r="C19" s="43"/>
      <c r="D19" s="43"/>
      <c r="E19" s="43"/>
      <c r="L19" s="58">
        <v>8.0000000000000002E-3</v>
      </c>
      <c r="M19" s="60">
        <f t="shared" si="1"/>
        <v>0</v>
      </c>
      <c r="N19" s="60">
        <f t="shared" si="1"/>
        <v>0</v>
      </c>
      <c r="O19" s="60" t="e">
        <f>ROUND(#REF!*$L19,0)</f>
        <v>#REF!</v>
      </c>
      <c r="P19" s="60" t="e">
        <f>ROUND(#REF!*$L19,0)</f>
        <v>#REF!</v>
      </c>
      <c r="Q19" s="60" t="e">
        <f>ROUND(#REF!*$L19,0)</f>
        <v>#REF!</v>
      </c>
      <c r="R19" s="59"/>
      <c r="S19" s="59"/>
      <c r="T19" s="59"/>
    </row>
    <row r="20" spans="1:20" x14ac:dyDescent="0.25">
      <c r="A20" s="8">
        <v>625004</v>
      </c>
      <c r="B20" s="9" t="s">
        <v>15</v>
      </c>
      <c r="C20" s="43"/>
      <c r="D20" s="43"/>
      <c r="E20" s="43"/>
      <c r="L20" s="58">
        <v>0.03</v>
      </c>
      <c r="M20" s="60">
        <f t="shared" si="1"/>
        <v>0</v>
      </c>
      <c r="N20" s="60">
        <f t="shared" si="1"/>
        <v>0</v>
      </c>
      <c r="O20" s="60" t="e">
        <f>ROUND(#REF!*$L20,0)</f>
        <v>#REF!</v>
      </c>
      <c r="P20" s="60" t="e">
        <f>ROUND(#REF!*$L20,0)</f>
        <v>#REF!</v>
      </c>
      <c r="Q20" s="60" t="e">
        <f>ROUND(#REF!*$L20,0)</f>
        <v>#REF!</v>
      </c>
      <c r="R20" s="59"/>
      <c r="S20" s="59"/>
      <c r="T20" s="59"/>
    </row>
    <row r="21" spans="1:20" x14ac:dyDescent="0.25">
      <c r="A21" s="8">
        <v>625005</v>
      </c>
      <c r="B21" s="9" t="s">
        <v>16</v>
      </c>
      <c r="C21" s="43"/>
      <c r="D21" s="43"/>
      <c r="E21" s="43"/>
      <c r="L21" s="58">
        <v>0.01</v>
      </c>
      <c r="M21" s="60">
        <f t="shared" si="1"/>
        <v>0</v>
      </c>
      <c r="N21" s="60">
        <f t="shared" si="1"/>
        <v>0</v>
      </c>
      <c r="O21" s="60" t="e">
        <f>ROUND(#REF!*$L21,0)</f>
        <v>#REF!</v>
      </c>
      <c r="P21" s="60" t="e">
        <f>ROUND(#REF!*$L21,0)</f>
        <v>#REF!</v>
      </c>
      <c r="Q21" s="60" t="e">
        <f>ROUND(#REF!*$L21,0)</f>
        <v>#REF!</v>
      </c>
      <c r="R21" s="59"/>
      <c r="S21" s="59"/>
      <c r="T21" s="59"/>
    </row>
    <row r="22" spans="1:20" x14ac:dyDescent="0.25">
      <c r="A22" s="11">
        <v>625007</v>
      </c>
      <c r="B22" s="12" t="s">
        <v>17</v>
      </c>
      <c r="C22" s="43"/>
      <c r="D22" s="43"/>
      <c r="E22" s="43"/>
      <c r="L22" s="58">
        <v>4.7500000000000001E-2</v>
      </c>
      <c r="M22" s="60">
        <f t="shared" si="1"/>
        <v>0</v>
      </c>
      <c r="N22" s="60">
        <f t="shared" si="1"/>
        <v>0</v>
      </c>
      <c r="O22" s="60" t="e">
        <f>ROUND(#REF!*$L22,0)</f>
        <v>#REF!</v>
      </c>
      <c r="P22" s="60" t="e">
        <f>ROUND(#REF!*$L22,0)</f>
        <v>#REF!</v>
      </c>
      <c r="Q22" s="60" t="e">
        <f>ROUND(#REF!*$L22,0)</f>
        <v>#REF!</v>
      </c>
      <c r="R22" s="59"/>
      <c r="S22" s="59"/>
      <c r="T22" s="59"/>
    </row>
    <row r="23" spans="1:20" ht="15.75" thickBot="1" x14ac:dyDescent="0.3">
      <c r="A23" s="11">
        <v>627</v>
      </c>
      <c r="B23" s="12" t="s">
        <v>18</v>
      </c>
      <c r="C23" s="43"/>
      <c r="D23" s="43"/>
      <c r="E23" s="43"/>
      <c r="M23" s="60"/>
      <c r="N23" s="60"/>
      <c r="O23" s="60"/>
      <c r="P23" s="60"/>
      <c r="Q23" s="60"/>
    </row>
    <row r="24" spans="1:20" ht="15.75" thickBot="1" x14ac:dyDescent="0.3">
      <c r="A24" s="14">
        <v>620</v>
      </c>
      <c r="B24" s="15" t="s">
        <v>19</v>
      </c>
      <c r="C24" s="307">
        <f t="shared" ref="C24:E24" si="2">SUM(C15:C23)</f>
        <v>0</v>
      </c>
      <c r="D24" s="307">
        <f t="shared" si="2"/>
        <v>0</v>
      </c>
      <c r="E24" s="307">
        <f t="shared" si="2"/>
        <v>0</v>
      </c>
      <c r="L24" s="58">
        <f>SUM(L15:L23)</f>
        <v>0.34950000000000003</v>
      </c>
      <c r="M24" s="60">
        <f>SUM(M15:M22)</f>
        <v>0</v>
      </c>
      <c r="N24" s="60">
        <f t="shared" ref="N24:Q24" si="3">SUM(N15:N22)</f>
        <v>0</v>
      </c>
      <c r="O24" s="60" t="e">
        <f t="shared" si="3"/>
        <v>#REF!</v>
      </c>
      <c r="P24" s="60" t="e">
        <f t="shared" si="3"/>
        <v>#REF!</v>
      </c>
      <c r="Q24" s="60" t="e">
        <f t="shared" si="3"/>
        <v>#REF!</v>
      </c>
    </row>
    <row r="25" spans="1:20" ht="15.75" thickBot="1" x14ac:dyDescent="0.3">
      <c r="A25" s="17" t="s">
        <v>20</v>
      </c>
      <c r="B25" s="18" t="s">
        <v>21</v>
      </c>
      <c r="C25" s="308">
        <f t="shared" ref="C25:E25" si="4">SUM(C24,C14)</f>
        <v>0</v>
      </c>
      <c r="D25" s="308">
        <f t="shared" si="4"/>
        <v>0</v>
      </c>
      <c r="E25" s="308">
        <f t="shared" si="4"/>
        <v>0</v>
      </c>
      <c r="M25" s="60">
        <f>SUM(C14*$L$24)</f>
        <v>0</v>
      </c>
      <c r="N25" s="60">
        <f>SUM(D14*$L$24)</f>
        <v>0</v>
      </c>
      <c r="O25" s="60" t="e">
        <f>SUM(#REF!*$L$24)</f>
        <v>#REF!</v>
      </c>
      <c r="P25" s="60" t="e">
        <f>SUM(#REF!*$L$24)</f>
        <v>#REF!</v>
      </c>
      <c r="Q25" s="60" t="e">
        <f>SUM(#REF!*$L$24)</f>
        <v>#REF!</v>
      </c>
    </row>
    <row r="26" spans="1:20" x14ac:dyDescent="0.25">
      <c r="A26" s="20">
        <v>631001</v>
      </c>
      <c r="B26" s="21" t="s">
        <v>22</v>
      </c>
      <c r="C26" s="40"/>
      <c r="D26" s="40"/>
      <c r="E26" s="40"/>
    </row>
    <row r="27" spans="1:20" ht="15.75" thickBot="1" x14ac:dyDescent="0.3">
      <c r="A27" s="22">
        <v>631002</v>
      </c>
      <c r="B27" s="23" t="s">
        <v>23</v>
      </c>
      <c r="C27" s="69"/>
      <c r="D27" s="69"/>
      <c r="E27" s="69"/>
    </row>
    <row r="28" spans="1:20" ht="15.75" thickBot="1" x14ac:dyDescent="0.3">
      <c r="A28" s="25">
        <v>631</v>
      </c>
      <c r="B28" s="26" t="s">
        <v>24</v>
      </c>
      <c r="C28" s="309">
        <f t="shared" ref="C28:E28" si="5">SUM(C26:C27)</f>
        <v>0</v>
      </c>
      <c r="D28" s="309">
        <f t="shared" si="5"/>
        <v>0</v>
      </c>
      <c r="E28" s="309">
        <f t="shared" si="5"/>
        <v>0</v>
      </c>
    </row>
    <row r="29" spans="1:20" x14ac:dyDescent="0.25">
      <c r="A29" s="5" t="s">
        <v>25</v>
      </c>
      <c r="B29" s="6" t="s">
        <v>26</v>
      </c>
      <c r="C29" s="49"/>
      <c r="D29" s="49"/>
      <c r="E29" s="49"/>
    </row>
    <row r="30" spans="1:20" x14ac:dyDescent="0.25">
      <c r="A30" s="8" t="s">
        <v>27</v>
      </c>
      <c r="B30" s="9" t="s">
        <v>28</v>
      </c>
      <c r="C30" s="43"/>
      <c r="D30" s="43"/>
      <c r="E30" s="43"/>
    </row>
    <row r="31" spans="1:20" x14ac:dyDescent="0.25">
      <c r="A31" s="8" t="s">
        <v>29</v>
      </c>
      <c r="B31" s="9" t="s">
        <v>30</v>
      </c>
      <c r="C31" s="43"/>
      <c r="D31" s="43"/>
      <c r="E31" s="43"/>
    </row>
    <row r="32" spans="1:20" x14ac:dyDescent="0.25">
      <c r="A32" s="8">
        <v>632002</v>
      </c>
      <c r="B32" s="9" t="s">
        <v>31</v>
      </c>
      <c r="C32" s="43"/>
      <c r="D32" s="43"/>
      <c r="E32" s="43"/>
    </row>
    <row r="33" spans="1:5" x14ac:dyDescent="0.25">
      <c r="A33" s="11">
        <v>632003</v>
      </c>
      <c r="B33" s="12" t="s">
        <v>32</v>
      </c>
      <c r="C33" s="43"/>
      <c r="D33" s="43"/>
      <c r="E33" s="43"/>
    </row>
    <row r="34" spans="1:5" x14ac:dyDescent="0.25">
      <c r="A34" s="11">
        <v>632004</v>
      </c>
      <c r="B34" s="12" t="s">
        <v>33</v>
      </c>
      <c r="C34" s="43"/>
      <c r="D34" s="43"/>
      <c r="E34" s="43"/>
    </row>
    <row r="35" spans="1:5" ht="15.75" thickBot="1" x14ac:dyDescent="0.3">
      <c r="A35" s="11">
        <v>632005</v>
      </c>
      <c r="B35" s="12" t="s">
        <v>34</v>
      </c>
      <c r="C35" s="43"/>
      <c r="D35" s="43"/>
      <c r="E35" s="43"/>
    </row>
    <row r="36" spans="1:5" ht="15.75" thickBot="1" x14ac:dyDescent="0.3">
      <c r="A36" s="25">
        <v>632</v>
      </c>
      <c r="B36" s="26" t="s">
        <v>35</v>
      </c>
      <c r="C36" s="309">
        <f t="shared" ref="C36:E36" si="6">SUM(C29:C35)</f>
        <v>0</v>
      </c>
      <c r="D36" s="309">
        <f t="shared" si="6"/>
        <v>0</v>
      </c>
      <c r="E36" s="309">
        <f t="shared" si="6"/>
        <v>0</v>
      </c>
    </row>
    <row r="37" spans="1:5" x14ac:dyDescent="0.25">
      <c r="A37" s="5">
        <v>633001</v>
      </c>
      <c r="B37" s="6" t="s">
        <v>36</v>
      </c>
      <c r="C37" s="43"/>
      <c r="D37" s="43"/>
      <c r="E37" s="43"/>
    </row>
    <row r="38" spans="1:5" x14ac:dyDescent="0.25">
      <c r="A38" s="5">
        <v>633002</v>
      </c>
      <c r="B38" s="6" t="s">
        <v>37</v>
      </c>
      <c r="C38" s="43"/>
      <c r="D38" s="43"/>
      <c r="E38" s="43"/>
    </row>
    <row r="39" spans="1:5" x14ac:dyDescent="0.25">
      <c r="A39" s="8">
        <v>633003</v>
      </c>
      <c r="B39" s="9" t="s">
        <v>38</v>
      </c>
      <c r="C39" s="43"/>
      <c r="D39" s="43"/>
      <c r="E39" s="43"/>
    </row>
    <row r="40" spans="1:5" x14ac:dyDescent="0.25">
      <c r="A40" s="8">
        <v>633004</v>
      </c>
      <c r="B40" s="9" t="s">
        <v>39</v>
      </c>
      <c r="C40" s="43"/>
      <c r="D40" s="43"/>
      <c r="E40" s="43"/>
    </row>
    <row r="41" spans="1:5" x14ac:dyDescent="0.25">
      <c r="A41" s="8">
        <v>633005</v>
      </c>
      <c r="B41" s="9" t="s">
        <v>40</v>
      </c>
      <c r="C41" s="43"/>
      <c r="D41" s="43"/>
      <c r="E41" s="43"/>
    </row>
    <row r="42" spans="1:5" x14ac:dyDescent="0.25">
      <c r="A42" s="8">
        <v>633006</v>
      </c>
      <c r="B42" s="29" t="s">
        <v>41</v>
      </c>
      <c r="C42" s="43"/>
      <c r="D42" s="43"/>
      <c r="E42" s="43"/>
    </row>
    <row r="43" spans="1:5" x14ac:dyDescent="0.25">
      <c r="A43" s="11">
        <v>633009</v>
      </c>
      <c r="B43" s="12" t="s">
        <v>42</v>
      </c>
      <c r="C43" s="43"/>
      <c r="D43" s="43"/>
      <c r="E43" s="43"/>
    </row>
    <row r="44" spans="1:5" x14ac:dyDescent="0.25">
      <c r="A44" s="8">
        <v>633010</v>
      </c>
      <c r="B44" s="29" t="s">
        <v>43</v>
      </c>
      <c r="C44" s="43"/>
      <c r="D44" s="43"/>
      <c r="E44" s="43"/>
    </row>
    <row r="45" spans="1:5" x14ac:dyDescent="0.25">
      <c r="A45" s="8">
        <v>633011</v>
      </c>
      <c r="B45" s="30" t="s">
        <v>44</v>
      </c>
      <c r="C45" s="43"/>
      <c r="D45" s="43"/>
      <c r="E45" s="43"/>
    </row>
    <row r="46" spans="1:5" x14ac:dyDescent="0.25">
      <c r="A46" s="11">
        <v>633013</v>
      </c>
      <c r="B46" s="12" t="s">
        <v>45</v>
      </c>
      <c r="C46" s="43"/>
      <c r="D46" s="43"/>
      <c r="E46" s="43"/>
    </row>
    <row r="47" spans="1:5" x14ac:dyDescent="0.25">
      <c r="A47" s="11">
        <v>633015</v>
      </c>
      <c r="B47" s="12" t="s">
        <v>46</v>
      </c>
      <c r="C47" s="43"/>
      <c r="D47" s="43"/>
      <c r="E47" s="43"/>
    </row>
    <row r="48" spans="1:5" x14ac:dyDescent="0.25">
      <c r="A48" s="11">
        <v>633016</v>
      </c>
      <c r="B48" s="12" t="s">
        <v>47</v>
      </c>
      <c r="C48" s="43"/>
      <c r="D48" s="43"/>
      <c r="E48" s="43"/>
    </row>
    <row r="49" spans="1:5" x14ac:dyDescent="0.25">
      <c r="A49" s="11">
        <v>633018</v>
      </c>
      <c r="B49" s="12" t="s">
        <v>48</v>
      </c>
      <c r="C49" s="43"/>
      <c r="D49" s="43"/>
      <c r="E49" s="43"/>
    </row>
    <row r="50" spans="1:5" ht="15.75" thickBot="1" x14ac:dyDescent="0.3">
      <c r="A50" s="11">
        <v>633019</v>
      </c>
      <c r="B50" s="12" t="s">
        <v>33</v>
      </c>
      <c r="C50" s="43"/>
      <c r="D50" s="43"/>
      <c r="E50" s="43"/>
    </row>
    <row r="51" spans="1:5" ht="15.75" thickBot="1" x14ac:dyDescent="0.3">
      <c r="A51" s="25">
        <v>633</v>
      </c>
      <c r="B51" s="26" t="s">
        <v>49</v>
      </c>
      <c r="C51" s="309">
        <f t="shared" ref="C51:E51" si="7">SUM(C37:C50)</f>
        <v>0</v>
      </c>
      <c r="D51" s="309">
        <f t="shared" si="7"/>
        <v>0</v>
      </c>
      <c r="E51" s="309">
        <f t="shared" si="7"/>
        <v>0</v>
      </c>
    </row>
    <row r="52" spans="1:5" ht="15.75" thickBot="1" x14ac:dyDescent="0.3">
      <c r="A52" s="31">
        <v>634004</v>
      </c>
      <c r="B52" s="32" t="s">
        <v>50</v>
      </c>
      <c r="C52" s="310"/>
      <c r="D52" s="310"/>
      <c r="E52" s="310"/>
    </row>
    <row r="53" spans="1:5" ht="15.75" thickBot="1" x14ac:dyDescent="0.3">
      <c r="A53" s="25">
        <v>634</v>
      </c>
      <c r="B53" s="26" t="s">
        <v>51</v>
      </c>
      <c r="C53" s="309">
        <f t="shared" ref="C53:E53" si="8">SUM(C52)</f>
        <v>0</v>
      </c>
      <c r="D53" s="309">
        <f t="shared" si="8"/>
        <v>0</v>
      </c>
      <c r="E53" s="309">
        <f t="shared" si="8"/>
        <v>0</v>
      </c>
    </row>
    <row r="54" spans="1:5" ht="30.75" thickBot="1" x14ac:dyDescent="0.3">
      <c r="A54" s="70"/>
      <c r="B54" s="57" t="s">
        <v>1</v>
      </c>
      <c r="C54" s="304" t="s">
        <v>270</v>
      </c>
      <c r="D54" s="303" t="s">
        <v>271</v>
      </c>
      <c r="E54" s="303" t="s">
        <v>272</v>
      </c>
    </row>
    <row r="55" spans="1:5" ht="15.75" thickBot="1" x14ac:dyDescent="0.3">
      <c r="A55" s="71"/>
      <c r="B55" s="72"/>
      <c r="C55" s="305" t="s">
        <v>2</v>
      </c>
      <c r="D55" s="305" t="s">
        <v>2</v>
      </c>
      <c r="E55" s="305" t="s">
        <v>2</v>
      </c>
    </row>
    <row r="56" spans="1:5" x14ac:dyDescent="0.25">
      <c r="A56" s="5">
        <v>635001</v>
      </c>
      <c r="B56" s="6" t="s">
        <v>52</v>
      </c>
      <c r="C56" s="49"/>
      <c r="D56" s="49"/>
      <c r="E56" s="49"/>
    </row>
    <row r="57" spans="1:5" x14ac:dyDescent="0.25">
      <c r="A57" s="8">
        <v>635002</v>
      </c>
      <c r="B57" s="9" t="s">
        <v>53</v>
      </c>
      <c r="C57" s="43"/>
      <c r="D57" s="43"/>
      <c r="E57" s="43"/>
    </row>
    <row r="58" spans="1:5" x14ac:dyDescent="0.25">
      <c r="A58" s="8">
        <v>635003</v>
      </c>
      <c r="B58" s="9" t="s">
        <v>54</v>
      </c>
      <c r="C58" s="43"/>
      <c r="D58" s="43"/>
      <c r="E58" s="43"/>
    </row>
    <row r="59" spans="1:5" x14ac:dyDescent="0.25">
      <c r="A59" s="8">
        <v>635004</v>
      </c>
      <c r="B59" s="9" t="s">
        <v>55</v>
      </c>
      <c r="C59" s="43"/>
      <c r="D59" s="43"/>
      <c r="E59" s="43"/>
    </row>
    <row r="60" spans="1:5" x14ac:dyDescent="0.25">
      <c r="A60" s="11">
        <v>635005</v>
      </c>
      <c r="B60" s="12" t="s">
        <v>56</v>
      </c>
      <c r="C60" s="43"/>
      <c r="D60" s="43"/>
      <c r="E60" s="43"/>
    </row>
    <row r="61" spans="1:5" x14ac:dyDescent="0.25">
      <c r="A61" s="11">
        <v>635006</v>
      </c>
      <c r="B61" s="12" t="s">
        <v>57</v>
      </c>
      <c r="C61" s="43"/>
      <c r="D61" s="43"/>
      <c r="E61" s="43"/>
    </row>
    <row r="62" spans="1:5" x14ac:dyDescent="0.25">
      <c r="A62" s="11">
        <v>635007</v>
      </c>
      <c r="B62" s="12" t="s">
        <v>58</v>
      </c>
      <c r="C62" s="43"/>
      <c r="D62" s="43"/>
      <c r="E62" s="43"/>
    </row>
    <row r="63" spans="1:5" x14ac:dyDescent="0.25">
      <c r="A63" s="11">
        <v>635008</v>
      </c>
      <c r="B63" s="12" t="s">
        <v>59</v>
      </c>
      <c r="C63" s="43"/>
      <c r="D63" s="43"/>
      <c r="E63" s="43"/>
    </row>
    <row r="64" spans="1:5" x14ac:dyDescent="0.25">
      <c r="A64" s="11">
        <v>635009</v>
      </c>
      <c r="B64" s="12" t="s">
        <v>60</v>
      </c>
      <c r="C64" s="43"/>
      <c r="D64" s="43"/>
      <c r="E64" s="43"/>
    </row>
    <row r="65" spans="1:5" ht="15.75" thickBot="1" x14ac:dyDescent="0.3">
      <c r="A65" s="11">
        <v>635010</v>
      </c>
      <c r="B65" s="12" t="s">
        <v>61</v>
      </c>
      <c r="C65" s="43"/>
      <c r="D65" s="43"/>
      <c r="E65" s="43"/>
    </row>
    <row r="66" spans="1:5" ht="15.75" thickBot="1" x14ac:dyDescent="0.3">
      <c r="A66" s="25">
        <v>635</v>
      </c>
      <c r="B66" s="26" t="s">
        <v>62</v>
      </c>
      <c r="C66" s="309">
        <f t="shared" ref="C66:E66" si="9">SUM(C56:C65)</f>
        <v>0</v>
      </c>
      <c r="D66" s="309">
        <f t="shared" si="9"/>
        <v>0</v>
      </c>
      <c r="E66" s="309">
        <f t="shared" si="9"/>
        <v>0</v>
      </c>
    </row>
    <row r="67" spans="1:5" x14ac:dyDescent="0.25">
      <c r="A67" s="5">
        <v>636001</v>
      </c>
      <c r="B67" s="6" t="s">
        <v>63</v>
      </c>
      <c r="C67" s="43"/>
      <c r="D67" s="43"/>
      <c r="E67" s="43"/>
    </row>
    <row r="68" spans="1:5" x14ac:dyDescent="0.25">
      <c r="A68" s="8">
        <v>636002</v>
      </c>
      <c r="B68" s="9" t="s">
        <v>55</v>
      </c>
      <c r="C68" s="43"/>
      <c r="D68" s="43"/>
      <c r="E68" s="43"/>
    </row>
    <row r="69" spans="1:5" x14ac:dyDescent="0.25">
      <c r="A69" s="8">
        <v>636003</v>
      </c>
      <c r="B69" s="9" t="s">
        <v>56</v>
      </c>
      <c r="C69" s="43"/>
      <c r="D69" s="43"/>
      <c r="E69" s="43"/>
    </row>
    <row r="70" spans="1:5" x14ac:dyDescent="0.25">
      <c r="A70" s="8">
        <v>636004</v>
      </c>
      <c r="B70" s="9" t="s">
        <v>64</v>
      </c>
      <c r="C70" s="43"/>
      <c r="D70" s="43"/>
      <c r="E70" s="43"/>
    </row>
    <row r="71" spans="1:5" x14ac:dyDescent="0.25">
      <c r="A71" s="8">
        <v>636006</v>
      </c>
      <c r="B71" s="9" t="s">
        <v>53</v>
      </c>
      <c r="C71" s="43"/>
      <c r="D71" s="43"/>
      <c r="E71" s="43"/>
    </row>
    <row r="72" spans="1:5" x14ac:dyDescent="0.25">
      <c r="A72" s="8">
        <v>636007</v>
      </c>
      <c r="B72" s="9" t="s">
        <v>60</v>
      </c>
      <c r="C72" s="43"/>
      <c r="D72" s="43"/>
      <c r="E72" s="43"/>
    </row>
    <row r="73" spans="1:5" ht="15.75" thickBot="1" x14ac:dyDescent="0.3">
      <c r="A73" s="35">
        <v>636008</v>
      </c>
      <c r="B73" s="36" t="s">
        <v>61</v>
      </c>
      <c r="C73" s="43"/>
      <c r="D73" s="43"/>
      <c r="E73" s="43"/>
    </row>
    <row r="74" spans="1:5" ht="15.75" thickBot="1" x14ac:dyDescent="0.3">
      <c r="A74" s="25">
        <v>636</v>
      </c>
      <c r="B74" s="26" t="s">
        <v>65</v>
      </c>
      <c r="C74" s="309">
        <f t="shared" ref="C74:E74" si="10">SUM(C67:C73)</f>
        <v>0</v>
      </c>
      <c r="D74" s="309">
        <f t="shared" si="10"/>
        <v>0</v>
      </c>
      <c r="E74" s="309">
        <f t="shared" si="10"/>
        <v>0</v>
      </c>
    </row>
    <row r="75" spans="1:5" x14ac:dyDescent="0.25">
      <c r="A75" s="5">
        <v>637001</v>
      </c>
      <c r="B75" s="6" t="s">
        <v>66</v>
      </c>
      <c r="C75" s="43"/>
      <c r="D75" s="43"/>
      <c r="E75" s="43"/>
    </row>
    <row r="76" spans="1:5" x14ac:dyDescent="0.25">
      <c r="A76" s="5">
        <v>637002</v>
      </c>
      <c r="B76" s="6" t="s">
        <v>67</v>
      </c>
      <c r="C76" s="43">
        <v>2700</v>
      </c>
      <c r="D76" s="43">
        <v>3200</v>
      </c>
      <c r="E76" s="43"/>
    </row>
    <row r="77" spans="1:5" x14ac:dyDescent="0.25">
      <c r="A77" s="5">
        <v>637003</v>
      </c>
      <c r="B77" s="6" t="s">
        <v>68</v>
      </c>
      <c r="C77" s="43"/>
      <c r="D77" s="43"/>
      <c r="E77" s="43"/>
    </row>
    <row r="78" spans="1:5" x14ac:dyDescent="0.25">
      <c r="A78" s="8">
        <v>637004</v>
      </c>
      <c r="B78" s="9" t="s">
        <v>69</v>
      </c>
      <c r="C78" s="43"/>
      <c r="D78" s="43"/>
      <c r="E78" s="43"/>
    </row>
    <row r="79" spans="1:5" x14ac:dyDescent="0.25">
      <c r="A79" s="8">
        <v>637005</v>
      </c>
      <c r="B79" s="9" t="s">
        <v>70</v>
      </c>
      <c r="C79" s="43"/>
      <c r="D79" s="43"/>
      <c r="E79" s="43"/>
    </row>
    <row r="80" spans="1:5" x14ac:dyDescent="0.25">
      <c r="A80" s="8">
        <v>637006</v>
      </c>
      <c r="B80" s="9" t="s">
        <v>71</v>
      </c>
      <c r="C80" s="43"/>
      <c r="D80" s="43"/>
      <c r="E80" s="43"/>
    </row>
    <row r="81" spans="1:5" x14ac:dyDescent="0.25">
      <c r="A81" s="8">
        <v>637007</v>
      </c>
      <c r="B81" s="9" t="s">
        <v>72</v>
      </c>
      <c r="C81" s="43"/>
      <c r="D81" s="43"/>
      <c r="E81" s="43"/>
    </row>
    <row r="82" spans="1:5" x14ac:dyDescent="0.25">
      <c r="A82" s="8">
        <v>637011</v>
      </c>
      <c r="B82" s="9" t="s">
        <v>73</v>
      </c>
      <c r="C82" s="43"/>
      <c r="D82" s="43"/>
      <c r="E82" s="43"/>
    </row>
    <row r="83" spans="1:5" x14ac:dyDescent="0.25">
      <c r="A83" s="8">
        <v>637012</v>
      </c>
      <c r="B83" s="9" t="s">
        <v>74</v>
      </c>
      <c r="C83" s="43"/>
      <c r="D83" s="43"/>
      <c r="E83" s="43"/>
    </row>
    <row r="84" spans="1:5" x14ac:dyDescent="0.25">
      <c r="A84" s="8">
        <v>637014</v>
      </c>
      <c r="B84" s="9" t="s">
        <v>75</v>
      </c>
      <c r="C84" s="43"/>
      <c r="D84" s="43"/>
      <c r="E84" s="43"/>
    </row>
    <row r="85" spans="1:5" x14ac:dyDescent="0.25">
      <c r="A85" s="8">
        <v>637015</v>
      </c>
      <c r="B85" s="9" t="s">
        <v>76</v>
      </c>
      <c r="C85" s="43"/>
      <c r="D85" s="43"/>
      <c r="E85" s="43"/>
    </row>
    <row r="86" spans="1:5" x14ac:dyDescent="0.25">
      <c r="A86" s="8">
        <v>637016</v>
      </c>
      <c r="B86" s="9" t="s">
        <v>77</v>
      </c>
      <c r="C86" s="43"/>
      <c r="D86" s="43"/>
      <c r="E86" s="43"/>
    </row>
    <row r="87" spans="1:5" x14ac:dyDescent="0.25">
      <c r="A87" s="11">
        <v>637027</v>
      </c>
      <c r="B87" s="12" t="s">
        <v>78</v>
      </c>
      <c r="C87" s="43"/>
      <c r="D87" s="43"/>
      <c r="E87" s="43"/>
    </row>
    <row r="88" spans="1:5" x14ac:dyDescent="0.25">
      <c r="A88" s="11">
        <v>637031</v>
      </c>
      <c r="B88" s="12" t="s">
        <v>79</v>
      </c>
      <c r="C88" s="43"/>
      <c r="D88" s="43"/>
      <c r="E88" s="43"/>
    </row>
    <row r="89" spans="1:5" x14ac:dyDescent="0.25">
      <c r="A89" s="11">
        <v>637035</v>
      </c>
      <c r="B89" s="12" t="s">
        <v>80</v>
      </c>
      <c r="C89" s="43"/>
      <c r="D89" s="43"/>
      <c r="E89" s="43"/>
    </row>
    <row r="90" spans="1:5" x14ac:dyDescent="0.25">
      <c r="A90" s="11">
        <v>637036</v>
      </c>
      <c r="B90" s="37" t="s">
        <v>81</v>
      </c>
      <c r="C90" s="43"/>
      <c r="D90" s="43"/>
      <c r="E90" s="43"/>
    </row>
    <row r="91" spans="1:5" ht="15.75" thickBot="1" x14ac:dyDescent="0.3">
      <c r="A91" s="11">
        <v>637040</v>
      </c>
      <c r="B91" s="12" t="s">
        <v>82</v>
      </c>
      <c r="C91" s="43"/>
      <c r="D91" s="43"/>
      <c r="E91" s="43"/>
    </row>
    <row r="92" spans="1:5" ht="15.75" thickBot="1" x14ac:dyDescent="0.3">
      <c r="A92" s="25">
        <v>637</v>
      </c>
      <c r="B92" s="26" t="s">
        <v>83</v>
      </c>
      <c r="C92" s="309">
        <f t="shared" ref="C92:E92" si="11">SUM(C75:C91)</f>
        <v>2700</v>
      </c>
      <c r="D92" s="309">
        <f t="shared" si="11"/>
        <v>3200</v>
      </c>
      <c r="E92" s="309">
        <f t="shared" si="11"/>
        <v>0</v>
      </c>
    </row>
    <row r="93" spans="1:5" ht="15.75" thickBot="1" x14ac:dyDescent="0.3">
      <c r="A93" s="14">
        <v>630</v>
      </c>
      <c r="B93" s="15" t="s">
        <v>84</v>
      </c>
      <c r="C93" s="307">
        <f t="shared" ref="C93:E93" si="12">SUM(C92+C74+C66+C53+C51+C36+C28)</f>
        <v>2700</v>
      </c>
      <c r="D93" s="307">
        <f t="shared" si="12"/>
        <v>3200</v>
      </c>
      <c r="E93" s="307">
        <f t="shared" si="12"/>
        <v>0</v>
      </c>
    </row>
    <row r="94" spans="1:5" x14ac:dyDescent="0.25">
      <c r="A94" s="38">
        <v>642006</v>
      </c>
      <c r="B94" s="39" t="s">
        <v>85</v>
      </c>
      <c r="C94" s="40"/>
      <c r="D94" s="40"/>
      <c r="E94" s="40"/>
    </row>
    <row r="95" spans="1:5" x14ac:dyDescent="0.25">
      <c r="A95" s="41">
        <v>642012</v>
      </c>
      <c r="B95" s="42" t="s">
        <v>86</v>
      </c>
      <c r="C95" s="43"/>
      <c r="D95" s="43"/>
      <c r="E95" s="43"/>
    </row>
    <row r="96" spans="1:5" x14ac:dyDescent="0.25">
      <c r="A96" s="5">
        <v>642013</v>
      </c>
      <c r="B96" s="6" t="s">
        <v>87</v>
      </c>
      <c r="C96" s="49"/>
      <c r="D96" s="49"/>
      <c r="E96" s="49"/>
    </row>
    <row r="97" spans="1:10" x14ac:dyDescent="0.25">
      <c r="A97" s="5">
        <v>642014</v>
      </c>
      <c r="B97" s="6" t="s">
        <v>88</v>
      </c>
      <c r="C97" s="43"/>
      <c r="D97" s="43"/>
      <c r="E97" s="43">
        <v>2969</v>
      </c>
    </row>
    <row r="98" spans="1:10" ht="15.75" thickBot="1" x14ac:dyDescent="0.3">
      <c r="A98" s="8">
        <v>642015</v>
      </c>
      <c r="B98" s="9" t="s">
        <v>89</v>
      </c>
      <c r="C98" s="43"/>
      <c r="D98" s="43"/>
      <c r="E98" s="43"/>
    </row>
    <row r="99" spans="1:10" ht="15.75" thickBot="1" x14ac:dyDescent="0.3">
      <c r="A99" s="14">
        <v>640</v>
      </c>
      <c r="B99" s="15" t="s">
        <v>90</v>
      </c>
      <c r="C99" s="307">
        <f t="shared" ref="C99:E99" si="13">SUM(C94:C98)</f>
        <v>0</v>
      </c>
      <c r="D99" s="307">
        <f t="shared" si="13"/>
        <v>0</v>
      </c>
      <c r="E99" s="307">
        <f t="shared" si="13"/>
        <v>2969</v>
      </c>
    </row>
    <row r="100" spans="1:10" ht="15.75" thickBot="1" x14ac:dyDescent="0.3">
      <c r="A100" s="17" t="s">
        <v>91</v>
      </c>
      <c r="B100" s="18" t="s">
        <v>92</v>
      </c>
      <c r="C100" s="308">
        <f t="shared" ref="C100:E100" si="14">SUM(C93+C99)</f>
        <v>2700</v>
      </c>
      <c r="D100" s="308">
        <f t="shared" si="14"/>
        <v>3200</v>
      </c>
      <c r="E100" s="308">
        <f t="shared" si="14"/>
        <v>2969</v>
      </c>
    </row>
    <row r="101" spans="1:10" ht="15.75" thickBot="1" x14ac:dyDescent="0.3">
      <c r="A101" s="44">
        <v>600</v>
      </c>
      <c r="B101" s="45" t="s">
        <v>93</v>
      </c>
      <c r="C101" s="311">
        <f t="shared" ref="C101:E101" si="15">SUM(C100+C25)</f>
        <v>2700</v>
      </c>
      <c r="D101" s="311">
        <f t="shared" si="15"/>
        <v>3200</v>
      </c>
      <c r="E101" s="311">
        <f t="shared" si="15"/>
        <v>2969</v>
      </c>
    </row>
    <row r="102" spans="1:10" x14ac:dyDescent="0.25">
      <c r="A102" s="47">
        <v>713004</v>
      </c>
      <c r="B102" s="48" t="s">
        <v>94</v>
      </c>
      <c r="C102" s="40"/>
      <c r="D102" s="40"/>
      <c r="E102" s="40"/>
    </row>
    <row r="103" spans="1:10" x14ac:dyDescent="0.25">
      <c r="A103" s="47">
        <v>717002</v>
      </c>
      <c r="B103" s="48" t="s">
        <v>95</v>
      </c>
      <c r="C103" s="49"/>
      <c r="D103" s="49"/>
      <c r="E103" s="49"/>
    </row>
    <row r="104" spans="1:10" ht="15.75" thickBot="1" x14ac:dyDescent="0.3">
      <c r="A104" s="47">
        <v>717003</v>
      </c>
      <c r="B104" s="48" t="s">
        <v>96</v>
      </c>
      <c r="C104" s="49"/>
      <c r="D104" s="49"/>
      <c r="E104" s="49"/>
    </row>
    <row r="105" spans="1:10" ht="15.75" thickBot="1" x14ac:dyDescent="0.3">
      <c r="A105" s="44">
        <v>700</v>
      </c>
      <c r="B105" s="45" t="s">
        <v>97</v>
      </c>
      <c r="C105" s="311">
        <f t="shared" ref="C105:E105" si="16">SUM(C102:C104)</f>
        <v>0</v>
      </c>
      <c r="D105" s="311">
        <f t="shared" si="16"/>
        <v>0</v>
      </c>
      <c r="E105" s="311">
        <f t="shared" si="16"/>
        <v>0</v>
      </c>
    </row>
    <row r="106" spans="1:10" ht="15.75" thickBot="1" x14ac:dyDescent="0.3">
      <c r="A106" s="50" t="s">
        <v>98</v>
      </c>
      <c r="B106" s="51" t="s">
        <v>99</v>
      </c>
      <c r="C106" s="312">
        <f t="shared" ref="C106:E106" si="17">SUM(C101+C105)</f>
        <v>2700</v>
      </c>
      <c r="D106" s="312">
        <f t="shared" si="17"/>
        <v>3200</v>
      </c>
      <c r="E106" s="312">
        <f t="shared" si="17"/>
        <v>2969</v>
      </c>
      <c r="F106" s="288">
        <f>SUM(C106:E106)</f>
        <v>8869</v>
      </c>
    </row>
    <row r="107" spans="1:10" x14ac:dyDescent="0.25">
      <c r="A107" s="53"/>
      <c r="B107" s="54" t="s">
        <v>100</v>
      </c>
      <c r="C107" s="55">
        <f t="shared" ref="C107:E107" si="18">SUM(C25)</f>
        <v>0</v>
      </c>
      <c r="D107" s="55">
        <f t="shared" si="18"/>
        <v>0</v>
      </c>
      <c r="E107" s="55">
        <f t="shared" si="18"/>
        <v>0</v>
      </c>
    </row>
    <row r="108" spans="1:10" x14ac:dyDescent="0.25">
      <c r="A108" s="53"/>
      <c r="B108" s="54" t="s">
        <v>101</v>
      </c>
      <c r="C108" s="55">
        <f t="shared" ref="C108:E108" si="19">SUM(C100)</f>
        <v>2700</v>
      </c>
      <c r="D108" s="55">
        <f t="shared" si="19"/>
        <v>3200</v>
      </c>
      <c r="E108" s="55">
        <f t="shared" si="19"/>
        <v>2969</v>
      </c>
      <c r="G108" s="288"/>
      <c r="H108" s="288"/>
    </row>
    <row r="109" spans="1:10" x14ac:dyDescent="0.25">
      <c r="A109" s="53"/>
      <c r="B109" s="54" t="s">
        <v>102</v>
      </c>
      <c r="C109" s="55">
        <f t="shared" ref="C109:E109" si="20">SUM(C105)</f>
        <v>0</v>
      </c>
      <c r="D109" s="55">
        <f t="shared" si="20"/>
        <v>0</v>
      </c>
      <c r="E109" s="55">
        <f t="shared" si="20"/>
        <v>0</v>
      </c>
    </row>
    <row r="110" spans="1:10" x14ac:dyDescent="0.25">
      <c r="B110" s="54" t="s">
        <v>103</v>
      </c>
      <c r="C110" s="313">
        <f t="shared" ref="C110:E110" si="21">SUM(C107:C109)</f>
        <v>2700</v>
      </c>
      <c r="D110" s="313">
        <f t="shared" si="21"/>
        <v>3200</v>
      </c>
      <c r="E110" s="313">
        <f t="shared" si="21"/>
        <v>2969</v>
      </c>
    </row>
    <row r="111" spans="1:10" x14ac:dyDescent="0.25">
      <c r="B111" s="54"/>
      <c r="C111" s="56"/>
      <c r="D111" s="56"/>
      <c r="E111" s="288"/>
    </row>
    <row r="112" spans="1:10" x14ac:dyDescent="0.25">
      <c r="B112" s="1" t="s">
        <v>152</v>
      </c>
      <c r="E112" s="290"/>
      <c r="F112" s="290"/>
      <c r="G112" s="290"/>
      <c r="H112" s="290"/>
      <c r="I112" s="290"/>
      <c r="J112" s="290"/>
    </row>
    <row r="113" spans="2:8" ht="15.75" thickBot="1" x14ac:dyDescent="0.3">
      <c r="D113" s="73" t="s">
        <v>20</v>
      </c>
      <c r="E113" s="73" t="s">
        <v>153</v>
      </c>
      <c r="F113" s="73">
        <v>700</v>
      </c>
      <c r="G113" s="56"/>
    </row>
    <row r="114" spans="2:8" ht="15.75" thickBot="1" x14ac:dyDescent="0.3">
      <c r="B114" s="172" t="s">
        <v>154</v>
      </c>
      <c r="C114" s="118" t="s">
        <v>103</v>
      </c>
      <c r="D114" s="119" t="s">
        <v>155</v>
      </c>
      <c r="E114" s="120" t="s">
        <v>101</v>
      </c>
      <c r="F114" s="120" t="s">
        <v>202</v>
      </c>
      <c r="G114" s="120" t="s">
        <v>273</v>
      </c>
      <c r="H114" s="292"/>
    </row>
    <row r="115" spans="2:8" x14ac:dyDescent="0.25">
      <c r="B115" s="173" t="s">
        <v>156</v>
      </c>
      <c r="C115" s="121">
        <f>SUM(D115:F115)</f>
        <v>384775</v>
      </c>
      <c r="D115" s="122">
        <v>317675</v>
      </c>
      <c r="E115" s="123">
        <v>67100</v>
      </c>
      <c r="F115" s="123"/>
      <c r="G115" s="123">
        <f>SUM(C115-schválený!C115)</f>
        <v>0</v>
      </c>
      <c r="H115" s="288"/>
    </row>
    <row r="116" spans="2:8" x14ac:dyDescent="0.25">
      <c r="B116" s="174" t="s">
        <v>157</v>
      </c>
      <c r="C116" s="124">
        <f t="shared" ref="C116:C179" si="22">SUM(D116:F116)</f>
        <v>0</v>
      </c>
      <c r="D116" s="125"/>
      <c r="E116" s="126"/>
      <c r="F116" s="126"/>
      <c r="G116" s="126">
        <f>SUM(C116-schválený!C116)</f>
        <v>0</v>
      </c>
      <c r="H116" s="288"/>
    </row>
    <row r="117" spans="2:8" ht="15.75" thickBot="1" x14ac:dyDescent="0.3">
      <c r="B117" s="174"/>
      <c r="C117" s="124">
        <f t="shared" si="22"/>
        <v>0</v>
      </c>
      <c r="D117" s="125"/>
      <c r="E117" s="126"/>
      <c r="F117" s="126"/>
      <c r="G117" s="126">
        <f>SUM(C117-schválený!C117)</f>
        <v>0</v>
      </c>
      <c r="H117" s="288"/>
    </row>
    <row r="118" spans="2:8" ht="15.75" thickBot="1" x14ac:dyDescent="0.3">
      <c r="B118" s="175" t="s">
        <v>158</v>
      </c>
      <c r="C118" s="127">
        <f t="shared" si="22"/>
        <v>384775</v>
      </c>
      <c r="D118" s="128">
        <f>SUM(D115:D117)</f>
        <v>317675</v>
      </c>
      <c r="E118" s="129">
        <f>SUM(E115:E117)</f>
        <v>67100</v>
      </c>
      <c r="F118" s="129">
        <f>SUM(F115:F117)</f>
        <v>0</v>
      </c>
      <c r="G118" s="129">
        <f>SUM(C118-schválený!C118)</f>
        <v>0</v>
      </c>
      <c r="H118" s="288"/>
    </row>
    <row r="119" spans="2:8" x14ac:dyDescent="0.25">
      <c r="B119" s="176" t="s">
        <v>159</v>
      </c>
      <c r="C119" s="130">
        <f t="shared" si="22"/>
        <v>0</v>
      </c>
      <c r="D119" s="131"/>
      <c r="E119" s="132"/>
      <c r="F119" s="132"/>
      <c r="G119" s="132">
        <f>SUM(C119-schválený!C119)</f>
        <v>0</v>
      </c>
      <c r="H119" s="288"/>
    </row>
    <row r="120" spans="2:8" x14ac:dyDescent="0.25">
      <c r="B120" s="176" t="s">
        <v>160</v>
      </c>
      <c r="C120" s="130">
        <f t="shared" si="22"/>
        <v>0</v>
      </c>
      <c r="D120" s="131"/>
      <c r="E120" s="132"/>
      <c r="F120" s="132"/>
      <c r="G120" s="132">
        <f>SUM(C120-schválený!C120)</f>
        <v>0</v>
      </c>
      <c r="H120" s="288"/>
    </row>
    <row r="121" spans="2:8" x14ac:dyDescent="0.25">
      <c r="B121" s="177" t="s">
        <v>161</v>
      </c>
      <c r="C121" s="130">
        <f t="shared" si="22"/>
        <v>0</v>
      </c>
      <c r="D121" s="133"/>
      <c r="E121" s="134"/>
      <c r="F121" s="134"/>
      <c r="G121" s="134">
        <f>SUM(C121-schválený!C121)</f>
        <v>0</v>
      </c>
      <c r="H121" s="288"/>
    </row>
    <row r="122" spans="2:8" x14ac:dyDescent="0.25">
      <c r="B122" s="177" t="s">
        <v>162</v>
      </c>
      <c r="C122" s="130">
        <f t="shared" si="22"/>
        <v>0</v>
      </c>
      <c r="D122" s="133"/>
      <c r="E122" s="134"/>
      <c r="F122" s="134"/>
      <c r="G122" s="134">
        <f>SUM(C122-schválený!C122)</f>
        <v>0</v>
      </c>
      <c r="H122" s="288"/>
    </row>
    <row r="123" spans="2:8" x14ac:dyDescent="0.25">
      <c r="B123" s="177" t="s">
        <v>163</v>
      </c>
      <c r="C123" s="130">
        <f t="shared" si="22"/>
        <v>2969</v>
      </c>
      <c r="D123" s="133"/>
      <c r="E123" s="134">
        <v>2969</v>
      </c>
      <c r="F123" s="134"/>
      <c r="G123" s="134">
        <f>SUM(C123-schválený!C123)</f>
        <v>2969</v>
      </c>
      <c r="H123" s="288"/>
    </row>
    <row r="124" spans="2:8" x14ac:dyDescent="0.25">
      <c r="B124" s="177" t="s">
        <v>164</v>
      </c>
      <c r="C124" s="130">
        <f t="shared" si="22"/>
        <v>3200</v>
      </c>
      <c r="D124" s="133"/>
      <c r="E124" s="134">
        <v>3200</v>
      </c>
      <c r="F124" s="134"/>
      <c r="G124" s="134">
        <f>SUM(C124-schválený!C124)</f>
        <v>3200</v>
      </c>
      <c r="H124" s="288"/>
    </row>
    <row r="125" spans="2:8" x14ac:dyDescent="0.25">
      <c r="B125" s="177" t="s">
        <v>165</v>
      </c>
      <c r="C125" s="130">
        <f t="shared" si="22"/>
        <v>2700</v>
      </c>
      <c r="D125" s="133"/>
      <c r="E125" s="134">
        <v>2700</v>
      </c>
      <c r="F125" s="134"/>
      <c r="G125" s="134">
        <f>SUM(C125-schválený!C125)</f>
        <v>2700</v>
      </c>
      <c r="H125" s="288"/>
    </row>
    <row r="126" spans="2:8" x14ac:dyDescent="0.25">
      <c r="B126" s="178" t="s">
        <v>166</v>
      </c>
      <c r="C126" s="130">
        <f t="shared" si="22"/>
        <v>0</v>
      </c>
      <c r="D126" s="133"/>
      <c r="E126" s="134"/>
      <c r="F126" s="134"/>
      <c r="G126" s="134">
        <f>SUM(C126-schválený!C126)</f>
        <v>0</v>
      </c>
      <c r="H126" s="288"/>
    </row>
    <row r="127" spans="2:8" ht="15.75" thickBot="1" x14ac:dyDescent="0.3">
      <c r="B127" s="178" t="s">
        <v>167</v>
      </c>
      <c r="C127" s="130">
        <f t="shared" si="22"/>
        <v>0</v>
      </c>
      <c r="D127" s="133"/>
      <c r="E127" s="134"/>
      <c r="F127" s="134"/>
      <c r="G127" s="134">
        <f>SUM(C127-schválený!C127)</f>
        <v>0</v>
      </c>
      <c r="H127" s="288"/>
    </row>
    <row r="128" spans="2:8" ht="15.75" thickBot="1" x14ac:dyDescent="0.3">
      <c r="B128" s="175" t="s">
        <v>168</v>
      </c>
      <c r="C128" s="127">
        <f t="shared" si="22"/>
        <v>8869</v>
      </c>
      <c r="D128" s="128">
        <f>SUM(D119:D127)</f>
        <v>0</v>
      </c>
      <c r="E128" s="129">
        <f t="shared" ref="E128:F128" si="23">SUM(E119:E127)</f>
        <v>8869</v>
      </c>
      <c r="F128" s="129">
        <f t="shared" si="23"/>
        <v>0</v>
      </c>
      <c r="G128" s="129">
        <f>SUM(C128-schválený!C128)</f>
        <v>8869</v>
      </c>
      <c r="H128" s="288"/>
    </row>
    <row r="129" spans="2:8" x14ac:dyDescent="0.25">
      <c r="B129" s="174" t="s">
        <v>169</v>
      </c>
      <c r="C129" s="124">
        <f t="shared" si="22"/>
        <v>4000</v>
      </c>
      <c r="D129" s="125"/>
      <c r="E129" s="126">
        <v>4000</v>
      </c>
      <c r="F129" s="126"/>
      <c r="G129" s="126">
        <f>SUM(C129-schválený!C129)</f>
        <v>0</v>
      </c>
      <c r="H129" s="288"/>
    </row>
    <row r="130" spans="2:8" ht="15.75" thickBot="1" x14ac:dyDescent="0.3">
      <c r="B130" s="179" t="s">
        <v>170</v>
      </c>
      <c r="C130" s="135">
        <f t="shared" si="22"/>
        <v>0</v>
      </c>
      <c r="D130" s="136"/>
      <c r="E130" s="137"/>
      <c r="F130" s="137"/>
      <c r="G130" s="137">
        <f>SUM(C130-schválený!C130)</f>
        <v>0</v>
      </c>
      <c r="H130" s="288"/>
    </row>
    <row r="131" spans="2:8" ht="15.75" thickBot="1" x14ac:dyDescent="0.3">
      <c r="B131" s="180" t="s">
        <v>171</v>
      </c>
      <c r="C131" s="138">
        <f t="shared" si="22"/>
        <v>4000</v>
      </c>
      <c r="D131" s="139">
        <f>SUM(D129:D130)</f>
        <v>0</v>
      </c>
      <c r="E131" s="148">
        <f t="shared" ref="E131" si="24">SUM(E129:E130)</f>
        <v>4000</v>
      </c>
      <c r="F131" s="148">
        <f>SUM(F129:F130)</f>
        <v>0</v>
      </c>
      <c r="G131" s="148">
        <f>SUM(C131-schválený!C131)</f>
        <v>0</v>
      </c>
      <c r="H131" s="288"/>
    </row>
    <row r="132" spans="2:8" ht="15.75" thickBot="1" x14ac:dyDescent="0.3">
      <c r="B132" s="181" t="s">
        <v>172</v>
      </c>
      <c r="C132" s="140">
        <f t="shared" si="22"/>
        <v>397644</v>
      </c>
      <c r="D132" s="141">
        <f>SUM(D131+D128+D118)</f>
        <v>317675</v>
      </c>
      <c r="E132" s="157">
        <f t="shared" ref="E132:F132" si="25">SUM(E131+E128+E118)</f>
        <v>79969</v>
      </c>
      <c r="F132" s="157">
        <f t="shared" si="25"/>
        <v>0</v>
      </c>
      <c r="G132" s="157">
        <f>SUM(C132-schválený!C132)</f>
        <v>8869</v>
      </c>
      <c r="H132" s="288"/>
    </row>
    <row r="133" spans="2:8" x14ac:dyDescent="0.25">
      <c r="B133" s="174" t="s">
        <v>173</v>
      </c>
      <c r="C133" s="124">
        <f t="shared" si="22"/>
        <v>0</v>
      </c>
      <c r="D133" s="125"/>
      <c r="E133" s="126"/>
      <c r="F133" s="126"/>
      <c r="G133" s="126">
        <f>SUM(C133-schválený!C133)</f>
        <v>0</v>
      </c>
      <c r="H133" s="288"/>
    </row>
    <row r="134" spans="2:8" x14ac:dyDescent="0.25">
      <c r="B134" s="174" t="s">
        <v>157</v>
      </c>
      <c r="C134" s="124">
        <f t="shared" si="22"/>
        <v>0</v>
      </c>
      <c r="D134" s="125"/>
      <c r="E134" s="126"/>
      <c r="F134" s="126"/>
      <c r="G134" s="126">
        <f>SUM(C134-schválený!C134)</f>
        <v>0</v>
      </c>
      <c r="H134" s="288"/>
    </row>
    <row r="135" spans="2:8" ht="15.75" thickBot="1" x14ac:dyDescent="0.3">
      <c r="B135" s="174"/>
      <c r="C135" s="124">
        <f t="shared" si="22"/>
        <v>0</v>
      </c>
      <c r="D135" s="125"/>
      <c r="E135" s="126"/>
      <c r="F135" s="126"/>
      <c r="G135" s="126">
        <f>SUM(C135-schválený!C135)</f>
        <v>0</v>
      </c>
      <c r="H135" s="288"/>
    </row>
    <row r="136" spans="2:8" ht="15.75" thickBot="1" x14ac:dyDescent="0.3">
      <c r="B136" s="175" t="s">
        <v>174</v>
      </c>
      <c r="C136" s="127">
        <f t="shared" si="22"/>
        <v>0</v>
      </c>
      <c r="D136" s="128">
        <f>SUM(D133:D135)</f>
        <v>0</v>
      </c>
      <c r="E136" s="129">
        <f>SUM(E133:E135)</f>
        <v>0</v>
      </c>
      <c r="F136" s="129">
        <f>SUM(F133:F135)</f>
        <v>0</v>
      </c>
      <c r="G136" s="129">
        <f>SUM(C136-schválený!C136)</f>
        <v>0</v>
      </c>
      <c r="H136" s="288"/>
    </row>
    <row r="137" spans="2:8" x14ac:dyDescent="0.25">
      <c r="B137" s="182" t="s">
        <v>159</v>
      </c>
      <c r="C137" s="142">
        <f t="shared" si="22"/>
        <v>0</v>
      </c>
      <c r="D137" s="143"/>
      <c r="E137" s="144"/>
      <c r="F137" s="144"/>
      <c r="G137" s="144">
        <f>SUM(C137-schválený!C137)</f>
        <v>0</v>
      </c>
      <c r="H137" s="288"/>
    </row>
    <row r="138" spans="2:8" x14ac:dyDescent="0.25">
      <c r="B138" s="176" t="s">
        <v>160</v>
      </c>
      <c r="C138" s="130">
        <f t="shared" si="22"/>
        <v>0</v>
      </c>
      <c r="D138" s="131"/>
      <c r="E138" s="132"/>
      <c r="F138" s="132"/>
      <c r="G138" s="132">
        <f>SUM(C138-schválený!C138)</f>
        <v>0</v>
      </c>
      <c r="H138" s="288"/>
    </row>
    <row r="139" spans="2:8" x14ac:dyDescent="0.25">
      <c r="B139" s="177" t="s">
        <v>161</v>
      </c>
      <c r="C139" s="130">
        <f t="shared" si="22"/>
        <v>0</v>
      </c>
      <c r="D139" s="133"/>
      <c r="E139" s="134"/>
      <c r="F139" s="134"/>
      <c r="G139" s="134">
        <f>SUM(C139-schválený!C139)</f>
        <v>0</v>
      </c>
      <c r="H139" s="288"/>
    </row>
    <row r="140" spans="2:8" x14ac:dyDescent="0.25">
      <c r="B140" s="177" t="s">
        <v>162</v>
      </c>
      <c r="C140" s="130">
        <f t="shared" si="22"/>
        <v>0</v>
      </c>
      <c r="D140" s="133"/>
      <c r="E140" s="134"/>
      <c r="F140" s="134"/>
      <c r="G140" s="134">
        <f>SUM(C140-schválený!C140)</f>
        <v>0</v>
      </c>
      <c r="H140" s="288"/>
    </row>
    <row r="141" spans="2:8" x14ac:dyDescent="0.25">
      <c r="B141" s="177" t="s">
        <v>163</v>
      </c>
      <c r="C141" s="130">
        <f t="shared" si="22"/>
        <v>0</v>
      </c>
      <c r="D141" s="133"/>
      <c r="E141" s="134"/>
      <c r="F141" s="134"/>
      <c r="G141" s="134">
        <f>SUM(C141-schválený!C141)</f>
        <v>0</v>
      </c>
      <c r="H141" s="288"/>
    </row>
    <row r="142" spans="2:8" x14ac:dyDescent="0.25">
      <c r="B142" s="177" t="s">
        <v>164</v>
      </c>
      <c r="C142" s="130">
        <f t="shared" si="22"/>
        <v>0</v>
      </c>
      <c r="D142" s="133"/>
      <c r="E142" s="134"/>
      <c r="F142" s="134"/>
      <c r="G142" s="134">
        <f>SUM(C142-schválený!C142)</f>
        <v>0</v>
      </c>
      <c r="H142" s="288"/>
    </row>
    <row r="143" spans="2:8" x14ac:dyDescent="0.25">
      <c r="B143" s="177" t="s">
        <v>165</v>
      </c>
      <c r="C143" s="130">
        <f t="shared" si="22"/>
        <v>0</v>
      </c>
      <c r="D143" s="133"/>
      <c r="E143" s="134"/>
      <c r="F143" s="134"/>
      <c r="G143" s="134">
        <f>SUM(C143-schválený!C143)</f>
        <v>0</v>
      </c>
      <c r="H143" s="288"/>
    </row>
    <row r="144" spans="2:8" x14ac:dyDescent="0.25">
      <c r="B144" s="178" t="s">
        <v>166</v>
      </c>
      <c r="C144" s="130">
        <f t="shared" si="22"/>
        <v>0</v>
      </c>
      <c r="D144" s="133"/>
      <c r="E144" s="134"/>
      <c r="F144" s="134"/>
      <c r="G144" s="134">
        <f>SUM(C144-schválený!C144)</f>
        <v>0</v>
      </c>
      <c r="H144" s="288"/>
    </row>
    <row r="145" spans="2:10" ht="15.75" thickBot="1" x14ac:dyDescent="0.3">
      <c r="B145" s="183"/>
      <c r="C145" s="145">
        <f t="shared" si="22"/>
        <v>0</v>
      </c>
      <c r="D145" s="146"/>
      <c r="E145" s="147"/>
      <c r="F145" s="147"/>
      <c r="G145" s="147">
        <f>SUM(C145-schválený!C145)</f>
        <v>0</v>
      </c>
      <c r="H145" s="288"/>
    </row>
    <row r="146" spans="2:10" ht="15.75" thickBot="1" x14ac:dyDescent="0.3">
      <c r="B146" s="175" t="s">
        <v>175</v>
      </c>
      <c r="C146" s="127">
        <f t="shared" si="22"/>
        <v>0</v>
      </c>
      <c r="D146" s="128">
        <f>SUM(D137:D145)</f>
        <v>0</v>
      </c>
      <c r="E146" s="129">
        <f>SUM(E137:E145)</f>
        <v>0</v>
      </c>
      <c r="F146" s="129">
        <f>SUM(F137:F145)</f>
        <v>0</v>
      </c>
      <c r="G146" s="129">
        <f>SUM(C146-schválený!C146)</f>
        <v>0</v>
      </c>
      <c r="H146" s="288"/>
    </row>
    <row r="147" spans="2:10" x14ac:dyDescent="0.25">
      <c r="B147" s="174" t="s">
        <v>176</v>
      </c>
      <c r="C147" s="124">
        <f t="shared" si="22"/>
        <v>0</v>
      </c>
      <c r="D147" s="125"/>
      <c r="E147" s="126"/>
      <c r="F147" s="126"/>
      <c r="G147" s="126">
        <f>SUM(C147-schválený!C147)</f>
        <v>0</v>
      </c>
      <c r="H147" s="288"/>
    </row>
    <row r="148" spans="2:10" ht="15.75" thickBot="1" x14ac:dyDescent="0.3">
      <c r="B148" s="179"/>
      <c r="C148" s="135">
        <f t="shared" si="22"/>
        <v>0</v>
      </c>
      <c r="D148" s="136"/>
      <c r="E148" s="137"/>
      <c r="F148" s="137"/>
      <c r="G148" s="137">
        <f>SUM(C148-schválený!C148)</f>
        <v>0</v>
      </c>
      <c r="H148" s="288"/>
    </row>
    <row r="149" spans="2:10" ht="15.75" thickBot="1" x14ac:dyDescent="0.3">
      <c r="B149" s="180" t="s">
        <v>177</v>
      </c>
      <c r="C149" s="138">
        <f t="shared" si="22"/>
        <v>0</v>
      </c>
      <c r="D149" s="139">
        <f>SUM(D147:D148)</f>
        <v>0</v>
      </c>
      <c r="E149" s="148">
        <f>SUM(E147:E148)</f>
        <v>0</v>
      </c>
      <c r="F149" s="148">
        <f>SUM(F147:F148)</f>
        <v>0</v>
      </c>
      <c r="G149" s="148">
        <f>SUM(C149-schválený!C149)</f>
        <v>0</v>
      </c>
      <c r="H149" s="288"/>
    </row>
    <row r="150" spans="2:10" ht="15.75" thickBot="1" x14ac:dyDescent="0.3">
      <c r="B150" s="181" t="s">
        <v>178</v>
      </c>
      <c r="C150" s="140">
        <f t="shared" si="22"/>
        <v>0</v>
      </c>
      <c r="D150" s="141">
        <f>SUM(D146+D149)</f>
        <v>0</v>
      </c>
      <c r="E150" s="157">
        <f t="shared" ref="E150:F150" si="26">SUM(E146+E149)</f>
        <v>0</v>
      </c>
      <c r="F150" s="157">
        <f t="shared" si="26"/>
        <v>0</v>
      </c>
      <c r="G150" s="157">
        <f>SUM(C150-schválený!C150)</f>
        <v>0</v>
      </c>
      <c r="H150" s="288"/>
    </row>
    <row r="151" spans="2:10" x14ac:dyDescent="0.25">
      <c r="B151" s="184" t="s">
        <v>179</v>
      </c>
      <c r="C151" s="149">
        <f t="shared" si="22"/>
        <v>0</v>
      </c>
      <c r="D151" s="125"/>
      <c r="E151" s="126"/>
      <c r="F151" s="126"/>
      <c r="G151" s="126">
        <f>SUM(C151-schválený!C151)</f>
        <v>0</v>
      </c>
      <c r="H151" s="288"/>
    </row>
    <row r="152" spans="2:10" x14ac:dyDescent="0.25">
      <c r="B152" s="179" t="s">
        <v>180</v>
      </c>
      <c r="C152" s="149">
        <f t="shared" si="22"/>
        <v>0</v>
      </c>
      <c r="D152" s="136"/>
      <c r="E152" s="137"/>
      <c r="F152" s="137"/>
      <c r="G152" s="137">
        <f>SUM(C152-schválený!C152)</f>
        <v>0</v>
      </c>
      <c r="H152" s="288"/>
    </row>
    <row r="153" spans="2:10" x14ac:dyDescent="0.25">
      <c r="B153" s="185" t="s">
        <v>181</v>
      </c>
      <c r="C153" s="150">
        <f t="shared" si="22"/>
        <v>0</v>
      </c>
      <c r="D153" s="131"/>
      <c r="E153" s="132"/>
      <c r="F153" s="132"/>
      <c r="G153" s="132">
        <f>SUM(C153-schválený!C153)</f>
        <v>0</v>
      </c>
      <c r="H153" s="288"/>
    </row>
    <row r="154" spans="2:10" ht="15.75" thickBot="1" x14ac:dyDescent="0.3">
      <c r="B154" s="186"/>
      <c r="C154" s="151">
        <f t="shared" si="22"/>
        <v>0</v>
      </c>
      <c r="D154" s="152"/>
      <c r="E154" s="153"/>
      <c r="F154" s="153"/>
      <c r="G154" s="153">
        <f>SUM(C154-schválený!C154)</f>
        <v>0</v>
      </c>
      <c r="H154" s="288"/>
    </row>
    <row r="155" spans="2:10" ht="15.75" thickBot="1" x14ac:dyDescent="0.3">
      <c r="B155" s="181" t="s">
        <v>182</v>
      </c>
      <c r="C155" s="140">
        <f t="shared" si="22"/>
        <v>0</v>
      </c>
      <c r="D155" s="141">
        <f>SUM(D151:D154)</f>
        <v>0</v>
      </c>
      <c r="E155" s="157">
        <f>SUM(E151:E154)</f>
        <v>0</v>
      </c>
      <c r="F155" s="157">
        <f t="shared" ref="F155" si="27">SUM(F151:F154)</f>
        <v>0</v>
      </c>
      <c r="G155" s="157">
        <f>SUM(C155-schválený!C155)</f>
        <v>0</v>
      </c>
      <c r="H155" s="288"/>
    </row>
    <row r="156" spans="2:10" x14ac:dyDescent="0.25">
      <c r="B156" s="174" t="s">
        <v>183</v>
      </c>
      <c r="C156" s="124">
        <f t="shared" si="22"/>
        <v>37245</v>
      </c>
      <c r="D156" s="125">
        <v>28405</v>
      </c>
      <c r="E156" s="126">
        <v>8840</v>
      </c>
      <c r="F156" s="126"/>
      <c r="G156" s="126">
        <f>SUM(C156-schválený!C156)</f>
        <v>0</v>
      </c>
      <c r="H156" s="288"/>
      <c r="J156" s="288"/>
    </row>
    <row r="157" spans="2:10" x14ac:dyDescent="0.25">
      <c r="B157" s="187" t="s">
        <v>184</v>
      </c>
      <c r="C157" s="154">
        <f t="shared" si="22"/>
        <v>0</v>
      </c>
      <c r="D157" s="155"/>
      <c r="E157" s="156"/>
      <c r="F157" s="156"/>
      <c r="G157" s="156">
        <f>SUM(C157-schválený!C157)</f>
        <v>0</v>
      </c>
      <c r="H157" s="288"/>
    </row>
    <row r="158" spans="2:10" ht="15.75" thickBot="1" x14ac:dyDescent="0.3">
      <c r="B158" s="179"/>
      <c r="C158" s="154">
        <f t="shared" si="22"/>
        <v>0</v>
      </c>
      <c r="D158" s="136"/>
      <c r="E158" s="137"/>
      <c r="F158" s="137"/>
      <c r="G158" s="137">
        <f>SUM(C158-schválený!C158)</f>
        <v>0</v>
      </c>
      <c r="H158" s="288"/>
    </row>
    <row r="159" spans="2:10" ht="15.75" thickBot="1" x14ac:dyDescent="0.3">
      <c r="B159" s="181" t="s">
        <v>185</v>
      </c>
      <c r="C159" s="140">
        <f t="shared" si="22"/>
        <v>37245</v>
      </c>
      <c r="D159" s="141">
        <f>SUM(D156:D158)</f>
        <v>28405</v>
      </c>
      <c r="E159" s="157">
        <f t="shared" ref="E159:F159" si="28">SUM(E156:E158)</f>
        <v>8840</v>
      </c>
      <c r="F159" s="157">
        <f t="shared" si="28"/>
        <v>0</v>
      </c>
      <c r="G159" s="157">
        <f>SUM(C159-schválený!C159)</f>
        <v>0</v>
      </c>
      <c r="H159" s="288"/>
    </row>
    <row r="160" spans="2:10" x14ac:dyDescent="0.25">
      <c r="B160" s="173" t="s">
        <v>186</v>
      </c>
      <c r="C160" s="121">
        <f t="shared" si="22"/>
        <v>48055</v>
      </c>
      <c r="D160" s="122">
        <v>32155</v>
      </c>
      <c r="E160" s="123">
        <v>15900</v>
      </c>
      <c r="F160" s="123"/>
      <c r="G160" s="123">
        <f>SUM(C160-schválený!C160)</f>
        <v>0</v>
      </c>
      <c r="H160" s="288"/>
      <c r="J160" s="288"/>
    </row>
    <row r="161" spans="2:10" x14ac:dyDescent="0.25">
      <c r="B161" s="187" t="s">
        <v>184</v>
      </c>
      <c r="C161" s="154">
        <f t="shared" si="22"/>
        <v>0</v>
      </c>
      <c r="D161" s="155"/>
      <c r="E161" s="156"/>
      <c r="F161" s="156"/>
      <c r="G161" s="156">
        <f>SUM(C161-schválený!C161)</f>
        <v>0</v>
      </c>
      <c r="H161" s="288"/>
    </row>
    <row r="162" spans="2:10" ht="15.75" thickBot="1" x14ac:dyDescent="0.3">
      <c r="B162" s="179"/>
      <c r="C162" s="154">
        <f t="shared" si="22"/>
        <v>0</v>
      </c>
      <c r="D162" s="136"/>
      <c r="E162" s="137"/>
      <c r="F162" s="137"/>
      <c r="G162" s="137">
        <f>SUM(C162-schválený!C162)</f>
        <v>0</v>
      </c>
      <c r="H162" s="288"/>
    </row>
    <row r="163" spans="2:10" ht="15.75" thickBot="1" x14ac:dyDescent="0.3">
      <c r="B163" s="181" t="s">
        <v>187</v>
      </c>
      <c r="C163" s="140">
        <f t="shared" si="22"/>
        <v>48055</v>
      </c>
      <c r="D163" s="141">
        <f>SUM(D160:D162)</f>
        <v>32155</v>
      </c>
      <c r="E163" s="157">
        <f t="shared" ref="E163:F163" si="29">SUM(E160:E162)</f>
        <v>15900</v>
      </c>
      <c r="F163" s="157">
        <f t="shared" si="29"/>
        <v>0</v>
      </c>
      <c r="G163" s="157">
        <f>SUM(C163-schválený!C163)</f>
        <v>0</v>
      </c>
      <c r="H163" s="288"/>
    </row>
    <row r="164" spans="2:10" x14ac:dyDescent="0.25">
      <c r="B164" s="173" t="s">
        <v>188</v>
      </c>
      <c r="C164" s="121">
        <f t="shared" si="22"/>
        <v>0</v>
      </c>
      <c r="D164" s="122"/>
      <c r="E164" s="123"/>
      <c r="F164" s="123"/>
      <c r="G164" s="123">
        <f>SUM(C164-schválený!C164)</f>
        <v>0</v>
      </c>
      <c r="H164" s="288"/>
    </row>
    <row r="165" spans="2:10" x14ac:dyDescent="0.25">
      <c r="B165" s="187" t="s">
        <v>189</v>
      </c>
      <c r="C165" s="124">
        <f t="shared" si="22"/>
        <v>0</v>
      </c>
      <c r="D165" s="125"/>
      <c r="E165" s="126"/>
      <c r="F165" s="126"/>
      <c r="G165" s="126">
        <f>SUM(C165-schválený!C165)</f>
        <v>0</v>
      </c>
      <c r="H165" s="288"/>
    </row>
    <row r="166" spans="2:10" x14ac:dyDescent="0.25">
      <c r="B166" s="179"/>
      <c r="C166" s="124">
        <f t="shared" si="22"/>
        <v>0</v>
      </c>
      <c r="D166" s="125"/>
      <c r="E166" s="126"/>
      <c r="F166" s="126"/>
      <c r="G166" s="126">
        <f>SUM(C166-schválený!C166)</f>
        <v>0</v>
      </c>
      <c r="H166" s="288"/>
    </row>
    <row r="167" spans="2:10" ht="15.75" thickBot="1" x14ac:dyDescent="0.3">
      <c r="B167" s="176" t="s">
        <v>159</v>
      </c>
      <c r="C167" s="130">
        <f t="shared" si="22"/>
        <v>0</v>
      </c>
      <c r="D167" s="131"/>
      <c r="E167" s="132"/>
      <c r="F167" s="132"/>
      <c r="G167" s="132">
        <f>SUM(C167-schválený!C167)</f>
        <v>0</v>
      </c>
      <c r="H167" s="288"/>
    </row>
    <row r="168" spans="2:10" ht="15.75" thickBot="1" x14ac:dyDescent="0.3">
      <c r="B168" s="181" t="s">
        <v>190</v>
      </c>
      <c r="C168" s="140">
        <f t="shared" si="22"/>
        <v>0</v>
      </c>
      <c r="D168" s="141">
        <f>SUM(D164:D167)</f>
        <v>0</v>
      </c>
      <c r="E168" s="157">
        <f>SUM(E164:E167)</f>
        <v>0</v>
      </c>
      <c r="F168" s="157">
        <f>SUM(F164:F167)</f>
        <v>0</v>
      </c>
      <c r="G168" s="157">
        <f>SUM(C168-schválený!C168)</f>
        <v>0</v>
      </c>
      <c r="H168" s="288"/>
    </row>
    <row r="169" spans="2:10" x14ac:dyDescent="0.25">
      <c r="B169" s="174" t="s">
        <v>191</v>
      </c>
      <c r="C169" s="124">
        <f t="shared" si="22"/>
        <v>0</v>
      </c>
      <c r="D169" s="125"/>
      <c r="E169" s="126"/>
      <c r="F169" s="126"/>
      <c r="G169" s="126">
        <f>SUM(C169-schválený!C169)</f>
        <v>0</v>
      </c>
      <c r="H169" s="288"/>
    </row>
    <row r="170" spans="2:10" x14ac:dyDescent="0.25">
      <c r="B170" s="187" t="s">
        <v>184</v>
      </c>
      <c r="C170" s="154">
        <f t="shared" si="22"/>
        <v>0</v>
      </c>
      <c r="D170" s="155"/>
      <c r="E170" s="156"/>
      <c r="F170" s="156"/>
      <c r="G170" s="156">
        <f>SUM(C170-schválený!C170)</f>
        <v>0</v>
      </c>
      <c r="H170" s="288"/>
    </row>
    <row r="171" spans="2:10" ht="15.75" thickBot="1" x14ac:dyDescent="0.3">
      <c r="B171" s="179"/>
      <c r="C171" s="154">
        <f t="shared" si="22"/>
        <v>0</v>
      </c>
      <c r="D171" s="136"/>
      <c r="E171" s="137"/>
      <c r="F171" s="137"/>
      <c r="G171" s="137">
        <f>SUM(C171-schválený!C171)</f>
        <v>0</v>
      </c>
      <c r="H171" s="288"/>
    </row>
    <row r="172" spans="2:10" ht="15.75" thickBot="1" x14ac:dyDescent="0.3">
      <c r="B172" s="181" t="s">
        <v>192</v>
      </c>
      <c r="C172" s="140">
        <f t="shared" si="22"/>
        <v>0</v>
      </c>
      <c r="D172" s="141">
        <f>SUM(D169:D171)</f>
        <v>0</v>
      </c>
      <c r="E172" s="157">
        <f t="shared" ref="E172" si="30">SUM(E169:E171)</f>
        <v>0</v>
      </c>
      <c r="F172" s="157">
        <f>SUM(F169:F171)</f>
        <v>0</v>
      </c>
      <c r="G172" s="157">
        <f>SUM(C172-schválený!C172)</f>
        <v>0</v>
      </c>
      <c r="H172" s="288"/>
    </row>
    <row r="173" spans="2:10" ht="15.75" thickBot="1" x14ac:dyDescent="0.3">
      <c r="B173" s="188" t="s">
        <v>193</v>
      </c>
      <c r="C173" s="158">
        <f t="shared" si="22"/>
        <v>89300</v>
      </c>
      <c r="D173" s="159">
        <f>SUM(D170+D169+D164+D161+D160+D157+D156+D152+D151+D147+D129+D130)</f>
        <v>60560</v>
      </c>
      <c r="E173" s="159">
        <f t="shared" ref="E173:F173" si="31">SUM(E170+E169+E164+E161+E160+E157+E156+E152+E151+E147+E129+E130)</f>
        <v>28740</v>
      </c>
      <c r="F173" s="159">
        <f t="shared" si="31"/>
        <v>0</v>
      </c>
      <c r="G173" s="159">
        <f>SUM(C173-schválený!C173)</f>
        <v>0</v>
      </c>
      <c r="H173" s="288"/>
      <c r="J173" s="288"/>
    </row>
    <row r="174" spans="2:10" x14ac:dyDescent="0.25">
      <c r="B174" s="176" t="s">
        <v>194</v>
      </c>
      <c r="C174" s="130">
        <f t="shared" si="22"/>
        <v>0</v>
      </c>
      <c r="D174" s="131"/>
      <c r="E174" s="132"/>
      <c r="F174" s="132"/>
      <c r="G174" s="132">
        <f>SUM(C174-schválený!C174)</f>
        <v>0</v>
      </c>
      <c r="H174" s="288"/>
    </row>
    <row r="175" spans="2:10" ht="15.75" thickBot="1" x14ac:dyDescent="0.3">
      <c r="B175" s="178" t="s">
        <v>195</v>
      </c>
      <c r="C175" s="160">
        <f t="shared" si="22"/>
        <v>0</v>
      </c>
      <c r="D175" s="133"/>
      <c r="E175" s="134"/>
      <c r="F175" s="134"/>
      <c r="G175" s="134">
        <f>SUM(C175-schválený!C175)</f>
        <v>0</v>
      </c>
      <c r="H175" s="288"/>
    </row>
    <row r="176" spans="2:10" ht="15.75" thickBot="1" x14ac:dyDescent="0.3">
      <c r="B176" s="181" t="s">
        <v>196</v>
      </c>
      <c r="C176" s="140">
        <f t="shared" si="22"/>
        <v>0</v>
      </c>
      <c r="D176" s="141">
        <f>SUM(D174:D175)</f>
        <v>0</v>
      </c>
      <c r="E176" s="157">
        <f>SUM(E174:E175)</f>
        <v>0</v>
      </c>
      <c r="F176" s="157">
        <f>SUM(F174:F175)</f>
        <v>0</v>
      </c>
      <c r="G176" s="157">
        <f>SUM(C176-schválený!C176)</f>
        <v>0</v>
      </c>
      <c r="H176" s="288"/>
    </row>
    <row r="177" spans="1:8" ht="15.75" thickBot="1" x14ac:dyDescent="0.3">
      <c r="B177" s="161" t="s">
        <v>197</v>
      </c>
      <c r="C177" s="170">
        <f t="shared" si="22"/>
        <v>482944</v>
      </c>
      <c r="D177" s="162">
        <f>SUM(D176+D173+D167+D153+D128+D118+D165)</f>
        <v>378235</v>
      </c>
      <c r="E177" s="189">
        <f t="shared" ref="E177:F177" si="32">SUM(E176+E173+E167+E153+E128+E118+E165)</f>
        <v>104709</v>
      </c>
      <c r="F177" s="162">
        <f t="shared" si="32"/>
        <v>0</v>
      </c>
      <c r="G177" s="162">
        <f>SUM(C177-schválený!C177)</f>
        <v>8869</v>
      </c>
      <c r="H177" s="288"/>
    </row>
    <row r="178" spans="1:8" x14ac:dyDescent="0.25">
      <c r="B178" s="163" t="s">
        <v>198</v>
      </c>
      <c r="C178" s="164">
        <f t="shared" si="22"/>
        <v>22500</v>
      </c>
      <c r="D178" s="165"/>
      <c r="E178" s="166">
        <v>22500</v>
      </c>
      <c r="F178" s="166"/>
      <c r="G178" s="314">
        <f>SUM(C178-schválený!C178)</f>
        <v>0</v>
      </c>
      <c r="H178" s="288"/>
    </row>
    <row r="179" spans="1:8" ht="15.75" thickBot="1" x14ac:dyDescent="0.3">
      <c r="B179" s="174"/>
      <c r="C179" s="171">
        <f t="shared" si="22"/>
        <v>0</v>
      </c>
      <c r="D179" s="167"/>
      <c r="E179" s="168"/>
      <c r="F179" s="168"/>
      <c r="G179" s="315">
        <f>SUM(C179-schválený!C179)</f>
        <v>0</v>
      </c>
      <c r="H179" s="288"/>
    </row>
    <row r="180" spans="1:8" ht="15.75" thickBot="1" x14ac:dyDescent="0.3">
      <c r="B180" s="161" t="s">
        <v>199</v>
      </c>
      <c r="C180" s="169">
        <f t="shared" ref="C180" si="33">SUM(D180:F180)</f>
        <v>505444</v>
      </c>
      <c r="D180" s="162">
        <f>SUM(D177:D179)</f>
        <v>378235</v>
      </c>
      <c r="E180" s="189">
        <f>SUM(E177:E179)</f>
        <v>127209</v>
      </c>
      <c r="F180" s="162">
        <f>SUM(F177:F179)</f>
        <v>0</v>
      </c>
      <c r="G180" s="162">
        <f>SUM(C180-schválený!C180)</f>
        <v>8869</v>
      </c>
      <c r="H180" s="288"/>
    </row>
    <row r="181" spans="1:8" ht="15.75" thickBot="1" x14ac:dyDescent="0.3">
      <c r="D181" s="191"/>
      <c r="E181" s="191"/>
      <c r="F181" s="191"/>
    </row>
    <row r="182" spans="1:8" ht="15.75" thickBot="1" x14ac:dyDescent="0.3">
      <c r="A182" s="653" t="s">
        <v>200</v>
      </c>
      <c r="B182" s="654"/>
      <c r="C182" s="88"/>
      <c r="D182" s="346"/>
      <c r="E182" s="347"/>
      <c r="F182" s="74" t="s">
        <v>143</v>
      </c>
      <c r="G182" s="192"/>
      <c r="H182" s="192"/>
    </row>
    <row r="183" spans="1:8" ht="15.75" thickBot="1" x14ac:dyDescent="0.3">
      <c r="A183" s="655"/>
      <c r="B183" s="656"/>
      <c r="C183" s="89" t="s">
        <v>2</v>
      </c>
      <c r="D183" s="341" t="s">
        <v>275</v>
      </c>
      <c r="E183" s="4" t="s">
        <v>273</v>
      </c>
      <c r="F183" s="299"/>
      <c r="G183" s="53"/>
      <c r="H183" s="53"/>
    </row>
    <row r="184" spans="1:8" x14ac:dyDescent="0.25">
      <c r="A184" s="90">
        <v>212003</v>
      </c>
      <c r="B184" s="91" t="s">
        <v>105</v>
      </c>
      <c r="C184" s="63">
        <v>3000</v>
      </c>
      <c r="D184" s="63">
        <v>3000</v>
      </c>
      <c r="E184" s="7">
        <f>SUM(D184-C184)</f>
        <v>0</v>
      </c>
      <c r="F184" s="299" t="s">
        <v>104</v>
      </c>
      <c r="G184" s="190"/>
      <c r="H184" s="190"/>
    </row>
    <row r="185" spans="1:8" x14ac:dyDescent="0.25">
      <c r="A185" s="92">
        <v>212004</v>
      </c>
      <c r="B185" s="93" t="s">
        <v>106</v>
      </c>
      <c r="C185" s="64"/>
      <c r="D185" s="64"/>
      <c r="E185" s="10">
        <f>SUM(D185-C185)</f>
        <v>0</v>
      </c>
      <c r="F185" s="299"/>
      <c r="G185" s="190"/>
      <c r="H185" s="190"/>
    </row>
    <row r="186" spans="1:8" ht="15.75" thickBot="1" x14ac:dyDescent="0.3">
      <c r="A186" s="94"/>
      <c r="B186" s="95"/>
      <c r="C186" s="65"/>
      <c r="D186" s="65"/>
      <c r="E186" s="28">
        <f>SUM(D186-C186)</f>
        <v>0</v>
      </c>
      <c r="F186" s="299"/>
      <c r="G186" s="190"/>
      <c r="H186" s="190"/>
    </row>
    <row r="187" spans="1:8" ht="15.75" thickBot="1" x14ac:dyDescent="0.3">
      <c r="A187" s="96">
        <v>210</v>
      </c>
      <c r="B187" s="97" t="s">
        <v>107</v>
      </c>
      <c r="C187" s="16">
        <f>SUM(C184:C186)</f>
        <v>3000</v>
      </c>
      <c r="D187" s="16">
        <f>SUM(D184:D186)</f>
        <v>3000</v>
      </c>
      <c r="E187" s="16">
        <f>SUM(E184:E186)</f>
        <v>0</v>
      </c>
      <c r="F187" s="299"/>
      <c r="G187" s="55"/>
      <c r="H187" s="55"/>
    </row>
    <row r="188" spans="1:8" x14ac:dyDescent="0.25">
      <c r="A188" s="94">
        <v>223001</v>
      </c>
      <c r="B188" s="68" t="s">
        <v>109</v>
      </c>
      <c r="C188" s="40">
        <v>6000</v>
      </c>
      <c r="D188" s="40">
        <v>6000</v>
      </c>
      <c r="E188" s="40">
        <f>SUM(D188-C188)</f>
        <v>0</v>
      </c>
      <c r="F188" s="299" t="s">
        <v>108</v>
      </c>
      <c r="G188" s="190"/>
      <c r="H188" s="190"/>
    </row>
    <row r="189" spans="1:8" ht="15.75" customHeight="1" x14ac:dyDescent="0.25">
      <c r="A189" s="94">
        <v>223002</v>
      </c>
      <c r="B189" s="98" t="s">
        <v>110</v>
      </c>
      <c r="C189" s="28"/>
      <c r="D189" s="28"/>
      <c r="E189" s="28">
        <f t="shared" ref="E189:E198" si="34">SUM(D189-C189)</f>
        <v>0</v>
      </c>
      <c r="F189" s="299" t="s">
        <v>104</v>
      </c>
      <c r="G189" s="190"/>
      <c r="H189" s="190"/>
    </row>
    <row r="190" spans="1:8" x14ac:dyDescent="0.25">
      <c r="A190" s="94">
        <v>223002</v>
      </c>
      <c r="B190" s="98" t="s">
        <v>111</v>
      </c>
      <c r="C190" s="28">
        <v>2000</v>
      </c>
      <c r="D190" s="28">
        <v>2000</v>
      </c>
      <c r="E190" s="28">
        <f t="shared" si="34"/>
        <v>0</v>
      </c>
      <c r="F190" s="299"/>
      <c r="G190" s="190"/>
      <c r="H190" s="190"/>
    </row>
    <row r="191" spans="1:8" x14ac:dyDescent="0.25">
      <c r="A191" s="94">
        <v>223002</v>
      </c>
      <c r="B191" s="98" t="s">
        <v>112</v>
      </c>
      <c r="C191" s="28"/>
      <c r="D191" s="28"/>
      <c r="E191" s="28">
        <f t="shared" si="34"/>
        <v>0</v>
      </c>
      <c r="F191" s="299"/>
      <c r="G191" s="190"/>
      <c r="H191" s="190"/>
    </row>
    <row r="192" spans="1:8" x14ac:dyDescent="0.25">
      <c r="A192" s="99">
        <v>223002</v>
      </c>
      <c r="B192" s="98" t="s">
        <v>151</v>
      </c>
      <c r="C192" s="10">
        <f>SUM(C189:C191)</f>
        <v>2000</v>
      </c>
      <c r="D192" s="10">
        <f>SUM(D189:D191)</f>
        <v>2000</v>
      </c>
      <c r="E192" s="10">
        <f>SUM(E189:E191)</f>
        <v>0</v>
      </c>
      <c r="F192" s="299"/>
      <c r="G192" s="190"/>
      <c r="H192" s="190"/>
    </row>
    <row r="193" spans="1:8" ht="15.75" thickBot="1" x14ac:dyDescent="0.3">
      <c r="A193" s="100"/>
      <c r="B193" s="101"/>
      <c r="C193" s="66"/>
      <c r="D193" s="66"/>
      <c r="E193" s="28">
        <f t="shared" si="34"/>
        <v>0</v>
      </c>
      <c r="F193" s="299"/>
      <c r="G193" s="190"/>
      <c r="H193" s="190"/>
    </row>
    <row r="194" spans="1:8" ht="15.75" thickBot="1" x14ac:dyDescent="0.3">
      <c r="A194" s="96">
        <v>220</v>
      </c>
      <c r="B194" s="102" t="s">
        <v>113</v>
      </c>
      <c r="C194" s="16">
        <f>SUM(C193+C192+C188)</f>
        <v>8000</v>
      </c>
      <c r="D194" s="16">
        <f>SUM(D193+D192+D188)</f>
        <v>8000</v>
      </c>
      <c r="E194" s="16">
        <f>SUM(E193+E192+E188)</f>
        <v>0</v>
      </c>
      <c r="F194" s="299"/>
      <c r="G194" s="55"/>
      <c r="H194" s="55"/>
    </row>
    <row r="195" spans="1:8" x14ac:dyDescent="0.25">
      <c r="A195" s="94">
        <v>292006</v>
      </c>
      <c r="B195" s="68" t="s">
        <v>115</v>
      </c>
      <c r="C195" s="28"/>
      <c r="D195" s="28"/>
      <c r="E195" s="28">
        <f>SUM(D195-C195)</f>
        <v>0</v>
      </c>
      <c r="F195" s="299" t="s">
        <v>114</v>
      </c>
      <c r="G195" s="190"/>
      <c r="H195" s="190"/>
    </row>
    <row r="196" spans="1:8" x14ac:dyDescent="0.25">
      <c r="A196" s="92">
        <v>292012</v>
      </c>
      <c r="B196" s="98" t="s">
        <v>117</v>
      </c>
      <c r="C196" s="10"/>
      <c r="D196" s="10"/>
      <c r="E196" s="28">
        <f t="shared" si="34"/>
        <v>0</v>
      </c>
      <c r="F196" s="299" t="s">
        <v>116</v>
      </c>
      <c r="G196" s="190"/>
      <c r="H196" s="190"/>
    </row>
    <row r="197" spans="1:8" x14ac:dyDescent="0.25">
      <c r="A197" s="92">
        <v>292017</v>
      </c>
      <c r="B197" s="98" t="s">
        <v>118</v>
      </c>
      <c r="C197" s="10"/>
      <c r="D197" s="10"/>
      <c r="E197" s="28">
        <f t="shared" si="34"/>
        <v>0</v>
      </c>
      <c r="F197" s="299" t="s">
        <v>116</v>
      </c>
      <c r="G197" s="190"/>
      <c r="H197" s="190"/>
    </row>
    <row r="198" spans="1:8" ht="15.75" thickBot="1" x14ac:dyDescent="0.3">
      <c r="A198" s="92">
        <v>292027</v>
      </c>
      <c r="B198" s="98" t="s">
        <v>119</v>
      </c>
      <c r="C198" s="66"/>
      <c r="D198" s="66"/>
      <c r="E198" s="28">
        <f t="shared" si="34"/>
        <v>0</v>
      </c>
      <c r="F198" s="299" t="s">
        <v>116</v>
      </c>
      <c r="G198" s="190"/>
      <c r="H198" s="190"/>
    </row>
    <row r="199" spans="1:8" ht="15.75" thickBot="1" x14ac:dyDescent="0.3">
      <c r="A199" s="96">
        <v>292</v>
      </c>
      <c r="B199" s="102" t="s">
        <v>120</v>
      </c>
      <c r="C199" s="16">
        <f>SUM(C195:C198)</f>
        <v>0</v>
      </c>
      <c r="D199" s="16">
        <f>SUM(D195:D198)</f>
        <v>0</v>
      </c>
      <c r="E199" s="16">
        <f>SUM(E195:E198)</f>
        <v>0</v>
      </c>
      <c r="F199" s="299"/>
      <c r="G199" s="55"/>
      <c r="H199" s="55"/>
    </row>
    <row r="200" spans="1:8" ht="15.75" thickBot="1" x14ac:dyDescent="0.3">
      <c r="A200" s="103">
        <v>200</v>
      </c>
      <c r="B200" s="104" t="s">
        <v>93</v>
      </c>
      <c r="C200" s="46">
        <f>SUM(C187+C194+C199)</f>
        <v>11000</v>
      </c>
      <c r="D200" s="46">
        <f>SUM(D187+D194+D199)</f>
        <v>11000</v>
      </c>
      <c r="E200" s="46">
        <f>SUM(E187+E194+E199)</f>
        <v>0</v>
      </c>
      <c r="F200" s="299"/>
      <c r="G200" s="55"/>
      <c r="H200" s="55"/>
    </row>
    <row r="201" spans="1:8" x14ac:dyDescent="0.25">
      <c r="A201" s="92">
        <v>311</v>
      </c>
      <c r="B201" s="105" t="s">
        <v>122</v>
      </c>
      <c r="C201" s="10"/>
      <c r="D201" s="10"/>
      <c r="E201" s="28">
        <f t="shared" ref="E201:E207" si="35">SUM(D201-C201)</f>
        <v>0</v>
      </c>
      <c r="F201" s="299" t="s">
        <v>121</v>
      </c>
      <c r="G201" s="190"/>
      <c r="H201" s="190"/>
    </row>
    <row r="202" spans="1:8" x14ac:dyDescent="0.25">
      <c r="A202" s="92">
        <v>312001</v>
      </c>
      <c r="B202" s="105" t="s">
        <v>124</v>
      </c>
      <c r="C202" s="10"/>
      <c r="D202" s="10"/>
      <c r="E202" s="28">
        <f t="shared" si="35"/>
        <v>0</v>
      </c>
      <c r="F202" s="299" t="s">
        <v>123</v>
      </c>
      <c r="G202" s="190"/>
      <c r="H202" s="190"/>
    </row>
    <row r="203" spans="1:8" x14ac:dyDescent="0.25">
      <c r="A203" s="92">
        <v>312007</v>
      </c>
      <c r="B203" s="105" t="s">
        <v>126</v>
      </c>
      <c r="C203" s="10"/>
      <c r="D203" s="10"/>
      <c r="E203" s="28">
        <f t="shared" si="35"/>
        <v>0</v>
      </c>
      <c r="F203" s="299" t="s">
        <v>125</v>
      </c>
      <c r="G203" s="190"/>
      <c r="H203" s="190"/>
    </row>
    <row r="204" spans="1:8" x14ac:dyDescent="0.25">
      <c r="A204" s="92">
        <v>312008</v>
      </c>
      <c r="B204" s="105" t="s">
        <v>127</v>
      </c>
      <c r="C204" s="10"/>
      <c r="D204" s="10"/>
      <c r="E204" s="28">
        <f t="shared" si="35"/>
        <v>0</v>
      </c>
      <c r="F204" s="299" t="s">
        <v>125</v>
      </c>
      <c r="G204" s="190"/>
      <c r="H204" s="190"/>
    </row>
    <row r="205" spans="1:8" x14ac:dyDescent="0.25">
      <c r="A205" s="92">
        <v>312011</v>
      </c>
      <c r="B205" s="105" t="s">
        <v>128</v>
      </c>
      <c r="C205" s="10"/>
      <c r="D205" s="10"/>
      <c r="E205" s="28">
        <f t="shared" si="35"/>
        <v>0</v>
      </c>
      <c r="F205" s="299" t="s">
        <v>125</v>
      </c>
      <c r="G205" s="190"/>
      <c r="H205" s="190"/>
    </row>
    <row r="206" spans="1:8" x14ac:dyDescent="0.25">
      <c r="A206" s="92">
        <v>312007</v>
      </c>
      <c r="B206" s="105" t="s">
        <v>129</v>
      </c>
      <c r="C206" s="10"/>
      <c r="D206" s="10"/>
      <c r="E206" s="28">
        <f t="shared" si="35"/>
        <v>0</v>
      </c>
      <c r="F206" s="299"/>
      <c r="G206" s="190"/>
      <c r="H206" s="190"/>
    </row>
    <row r="207" spans="1:8" ht="15.75" thickBot="1" x14ac:dyDescent="0.3">
      <c r="A207" s="106"/>
      <c r="B207" s="107"/>
      <c r="C207" s="66"/>
      <c r="D207" s="66"/>
      <c r="E207" s="28">
        <f t="shared" si="35"/>
        <v>0</v>
      </c>
      <c r="G207" s="190"/>
      <c r="H207" s="190"/>
    </row>
    <row r="208" spans="1:8" ht="15.75" thickBot="1" x14ac:dyDescent="0.3">
      <c r="A208" s="96">
        <v>310</v>
      </c>
      <c r="B208" s="102" t="s">
        <v>130</v>
      </c>
      <c r="C208" s="16">
        <f>SUM(C201:C207)</f>
        <v>0</v>
      </c>
      <c r="D208" s="16">
        <f>SUM(D201:D207)</f>
        <v>0</v>
      </c>
      <c r="E208" s="16">
        <f>SUM(E201:E207)</f>
        <v>0</v>
      </c>
      <c r="G208" s="55"/>
      <c r="H208" s="55"/>
    </row>
    <row r="209" spans="1:8" x14ac:dyDescent="0.25">
      <c r="A209" s="108">
        <v>321</v>
      </c>
      <c r="B209" s="109" t="s">
        <v>131</v>
      </c>
      <c r="C209" s="40"/>
      <c r="D209" s="40"/>
      <c r="E209" s="28">
        <f t="shared" ref="E209:E214" si="36">SUM(D209-C209)</f>
        <v>0</v>
      </c>
      <c r="G209" s="190"/>
      <c r="H209" s="190"/>
    </row>
    <row r="210" spans="1:8" x14ac:dyDescent="0.25">
      <c r="A210" s="110">
        <v>322001</v>
      </c>
      <c r="B210" s="111" t="s">
        <v>132</v>
      </c>
      <c r="C210" s="43"/>
      <c r="D210" s="43"/>
      <c r="E210" s="28">
        <f t="shared" si="36"/>
        <v>0</v>
      </c>
      <c r="G210" s="190"/>
      <c r="H210" s="190"/>
    </row>
    <row r="211" spans="1:8" x14ac:dyDescent="0.25">
      <c r="A211" s="110">
        <v>322005</v>
      </c>
      <c r="B211" s="105" t="s">
        <v>133</v>
      </c>
      <c r="C211" s="43"/>
      <c r="D211" s="43"/>
      <c r="E211" s="28">
        <f t="shared" si="36"/>
        <v>0</v>
      </c>
      <c r="G211" s="190"/>
      <c r="H211" s="190"/>
    </row>
    <row r="212" spans="1:8" x14ac:dyDescent="0.25">
      <c r="A212" s="110">
        <v>322006</v>
      </c>
      <c r="B212" s="105" t="s">
        <v>134</v>
      </c>
      <c r="C212" s="43"/>
      <c r="D212" s="43"/>
      <c r="E212" s="28">
        <f t="shared" si="36"/>
        <v>0</v>
      </c>
      <c r="G212" s="190"/>
      <c r="H212" s="190"/>
    </row>
    <row r="213" spans="1:8" x14ac:dyDescent="0.25">
      <c r="A213" s="110">
        <v>322008</v>
      </c>
      <c r="B213" s="105" t="s">
        <v>135</v>
      </c>
      <c r="C213" s="43"/>
      <c r="D213" s="43"/>
      <c r="E213" s="10">
        <f>SUM(D213-C213)</f>
        <v>0</v>
      </c>
      <c r="G213" s="190"/>
      <c r="H213" s="190"/>
    </row>
    <row r="214" spans="1:8" ht="15.75" thickBot="1" x14ac:dyDescent="0.3">
      <c r="A214" s="112"/>
      <c r="B214" s="107"/>
      <c r="C214" s="69"/>
      <c r="D214" s="69"/>
      <c r="E214" s="28">
        <f t="shared" si="36"/>
        <v>0</v>
      </c>
      <c r="G214" s="190"/>
      <c r="H214" s="190"/>
    </row>
    <row r="215" spans="1:8" ht="15.75" thickBot="1" x14ac:dyDescent="0.3">
      <c r="A215" s="96">
        <v>320</v>
      </c>
      <c r="B215" s="102" t="s">
        <v>136</v>
      </c>
      <c r="C215" s="16">
        <f>SUM(C209:C214)</f>
        <v>0</v>
      </c>
      <c r="D215" s="16">
        <f>SUM(D209:D214)</f>
        <v>0</v>
      </c>
      <c r="E215" s="16">
        <f>SUM(E209:E214)</f>
        <v>0</v>
      </c>
      <c r="G215" s="55"/>
      <c r="H215" s="55"/>
    </row>
    <row r="216" spans="1:8" ht="15.75" thickBot="1" x14ac:dyDescent="0.3">
      <c r="A216" s="103">
        <v>300</v>
      </c>
      <c r="B216" s="104" t="s">
        <v>93</v>
      </c>
      <c r="C216" s="46">
        <f>SUM(C208+C215)</f>
        <v>0</v>
      </c>
      <c r="D216" s="46">
        <f>SUM(D208+D215)</f>
        <v>0</v>
      </c>
      <c r="E216" s="46">
        <f>SUM(E208+E215)</f>
        <v>0</v>
      </c>
      <c r="G216" s="55"/>
      <c r="H216" s="55"/>
    </row>
    <row r="217" spans="1:8" ht="15.75" thickBot="1" x14ac:dyDescent="0.3">
      <c r="A217" s="113" t="s">
        <v>137</v>
      </c>
      <c r="B217" s="114" t="s">
        <v>138</v>
      </c>
      <c r="C217" s="52">
        <f>SUM(C200+C216)</f>
        <v>11000</v>
      </c>
      <c r="D217" s="52">
        <f>SUM(D200+D216)</f>
        <v>11000</v>
      </c>
      <c r="E217" s="52">
        <f t="shared" ref="E217" si="37">SUM(E200+E216)</f>
        <v>0</v>
      </c>
      <c r="G217" s="55"/>
      <c r="H217" s="55"/>
    </row>
    <row r="218" spans="1:8" x14ac:dyDescent="0.25">
      <c r="A218" s="108">
        <v>200</v>
      </c>
      <c r="B218" s="109" t="s">
        <v>139</v>
      </c>
      <c r="C218" s="40">
        <v>22500</v>
      </c>
      <c r="D218" s="40">
        <v>22500</v>
      </c>
      <c r="E218" s="40">
        <f t="shared" ref="E218:E219" si="38">SUM(D218-C218)</f>
        <v>0</v>
      </c>
      <c r="F218" t="s">
        <v>108</v>
      </c>
      <c r="G218" s="190"/>
      <c r="H218" s="190"/>
    </row>
    <row r="219" spans="1:8" ht="15.75" thickBot="1" x14ac:dyDescent="0.3">
      <c r="A219" s="115">
        <v>400</v>
      </c>
      <c r="B219" s="116" t="s">
        <v>140</v>
      </c>
      <c r="C219" s="43"/>
      <c r="D219" s="348"/>
      <c r="E219" s="69">
        <f t="shared" si="38"/>
        <v>0</v>
      </c>
      <c r="F219" t="s">
        <v>108</v>
      </c>
      <c r="G219" s="190"/>
      <c r="H219" s="190"/>
    </row>
    <row r="220" spans="1:8" ht="15.75" thickBot="1" x14ac:dyDescent="0.3">
      <c r="A220" s="50" t="s">
        <v>141</v>
      </c>
      <c r="B220" s="117" t="s">
        <v>142</v>
      </c>
      <c r="C220" s="52">
        <f>SUM(C217:C219)</f>
        <v>33500</v>
      </c>
      <c r="D220" s="52">
        <f>SUM(D217:D219)</f>
        <v>33500</v>
      </c>
      <c r="E220" s="52">
        <f>SUM(E217:E219)</f>
        <v>0</v>
      </c>
      <c r="F220" s="55"/>
      <c r="G220" s="55"/>
      <c r="H220" s="55"/>
    </row>
    <row r="221" spans="1:8" x14ac:dyDescent="0.25">
      <c r="D221" s="191"/>
      <c r="E221" s="191"/>
      <c r="F221" s="191"/>
    </row>
    <row r="222" spans="1:8" x14ac:dyDescent="0.25">
      <c r="D222" s="191"/>
      <c r="E222" s="190"/>
      <c r="F222" s="190"/>
    </row>
    <row r="223" spans="1:8" ht="15.75" thickBot="1" x14ac:dyDescent="0.3">
      <c r="A223" s="2" t="s">
        <v>285</v>
      </c>
      <c r="D223" s="191"/>
      <c r="E223" s="190"/>
      <c r="F223" s="190"/>
    </row>
    <row r="224" spans="1:8" ht="15.75" thickBot="1" x14ac:dyDescent="0.3">
      <c r="A224" s="77"/>
      <c r="B224" s="78" t="s">
        <v>144</v>
      </c>
      <c r="C224" s="3"/>
      <c r="D224" s="3"/>
      <c r="E224" s="3"/>
      <c r="F224" s="55"/>
    </row>
    <row r="225" spans="1:6" ht="15.75" thickBot="1" x14ac:dyDescent="0.3">
      <c r="A225" s="79" t="s">
        <v>145</v>
      </c>
      <c r="B225" s="61"/>
      <c r="C225" s="34" t="s">
        <v>2</v>
      </c>
      <c r="D225" s="34" t="s">
        <v>275</v>
      </c>
      <c r="E225" s="34" t="s">
        <v>273</v>
      </c>
      <c r="F225" s="191"/>
    </row>
    <row r="226" spans="1:6" x14ac:dyDescent="0.25">
      <c r="A226" s="80"/>
      <c r="B226" s="81"/>
      <c r="C226" s="7"/>
      <c r="D226" s="7"/>
      <c r="E226" s="28">
        <f t="shared" ref="E226:E231" si="39">SUM(D226-C226)</f>
        <v>0</v>
      </c>
      <c r="F226" s="193"/>
    </row>
    <row r="227" spans="1:6" x14ac:dyDescent="0.25">
      <c r="A227" s="82"/>
      <c r="B227" s="83"/>
      <c r="C227" s="10"/>
      <c r="D227" s="28"/>
      <c r="E227" s="10">
        <f t="shared" si="39"/>
        <v>0</v>
      </c>
      <c r="F227" s="193"/>
    </row>
    <row r="228" spans="1:6" x14ac:dyDescent="0.25">
      <c r="A228" s="82">
        <v>223003</v>
      </c>
      <c r="B228" s="83" t="s">
        <v>150</v>
      </c>
      <c r="C228" s="10">
        <v>22500</v>
      </c>
      <c r="D228" s="10">
        <v>22500</v>
      </c>
      <c r="E228" s="10">
        <f t="shared" si="39"/>
        <v>0</v>
      </c>
      <c r="F228" t="s">
        <v>284</v>
      </c>
    </row>
    <row r="229" spans="1:6" x14ac:dyDescent="0.25">
      <c r="A229" s="82"/>
      <c r="B229" s="83"/>
      <c r="C229" s="10"/>
      <c r="D229" s="10"/>
      <c r="E229" s="10">
        <f t="shared" si="39"/>
        <v>0</v>
      </c>
      <c r="F229" s="190"/>
    </row>
    <row r="230" spans="1:6" x14ac:dyDescent="0.25">
      <c r="A230" s="82">
        <v>453</v>
      </c>
      <c r="B230" s="83" t="s">
        <v>146</v>
      </c>
      <c r="C230" s="10"/>
      <c r="D230" s="10"/>
      <c r="E230" s="10">
        <f t="shared" si="39"/>
        <v>0</v>
      </c>
      <c r="F230" s="190"/>
    </row>
    <row r="231" spans="1:6" ht="15.75" thickBot="1" x14ac:dyDescent="0.3">
      <c r="A231" s="84"/>
      <c r="B231" s="85"/>
      <c r="C231" s="13"/>
      <c r="D231" s="13"/>
      <c r="E231" s="10">
        <f t="shared" si="39"/>
        <v>0</v>
      </c>
      <c r="F231" s="190"/>
    </row>
    <row r="232" spans="1:6" ht="15.75" thickBot="1" x14ac:dyDescent="0.3">
      <c r="A232" s="86"/>
      <c r="B232" s="75"/>
      <c r="C232" s="16">
        <f>SUM(C226:C231)</f>
        <v>22500</v>
      </c>
      <c r="D232" s="16">
        <f>SUM(D226:D231)</f>
        <v>22500</v>
      </c>
      <c r="E232" s="16">
        <f>SUM(E226:E231)</f>
        <v>0</v>
      </c>
      <c r="F232" s="190"/>
    </row>
    <row r="233" spans="1:6" ht="15.75" thickBot="1" x14ac:dyDescent="0.3">
      <c r="E233" s="331"/>
      <c r="F233" s="190"/>
    </row>
    <row r="234" spans="1:6" ht="15.75" thickBot="1" x14ac:dyDescent="0.3">
      <c r="A234" s="77"/>
      <c r="B234" s="78" t="s">
        <v>144</v>
      </c>
      <c r="C234" s="3"/>
      <c r="D234" s="3"/>
      <c r="E234" s="3"/>
      <c r="F234" s="190"/>
    </row>
    <row r="235" spans="1:6" ht="15.75" thickBot="1" x14ac:dyDescent="0.3">
      <c r="A235" s="79" t="s">
        <v>147</v>
      </c>
      <c r="B235" s="61"/>
      <c r="C235" s="4" t="s">
        <v>2</v>
      </c>
      <c r="D235" s="34" t="s">
        <v>275</v>
      </c>
      <c r="E235" s="34" t="s">
        <v>273</v>
      </c>
      <c r="F235" s="55"/>
    </row>
    <row r="236" spans="1:6" x14ac:dyDescent="0.25">
      <c r="A236" s="80"/>
      <c r="B236" s="81"/>
      <c r="C236" s="63"/>
      <c r="D236" s="63"/>
      <c r="E236" s="28">
        <f>SUM(D236-C236)</f>
        <v>0</v>
      </c>
    </row>
    <row r="237" spans="1:6" x14ac:dyDescent="0.25">
      <c r="A237" s="82">
        <v>633011</v>
      </c>
      <c r="B237" s="83" t="s">
        <v>148</v>
      </c>
      <c r="C237" s="64">
        <v>22400</v>
      </c>
      <c r="D237" s="64">
        <v>22400</v>
      </c>
      <c r="E237" s="10">
        <f>SUM(D237-C237)</f>
        <v>0</v>
      </c>
      <c r="F237" t="s">
        <v>284</v>
      </c>
    </row>
    <row r="238" spans="1:6" x14ac:dyDescent="0.25">
      <c r="A238" s="110"/>
      <c r="B238" s="350"/>
      <c r="C238" s="345"/>
      <c r="D238" s="349"/>
      <c r="E238" s="10">
        <f t="shared" ref="E238:E240" si="40">SUM(D238-C238)</f>
        <v>0</v>
      </c>
      <c r="F238" t="s">
        <v>123</v>
      </c>
    </row>
    <row r="239" spans="1:6" x14ac:dyDescent="0.25">
      <c r="A239" s="82">
        <v>637012</v>
      </c>
      <c r="B239" s="83" t="s">
        <v>149</v>
      </c>
      <c r="C239" s="64">
        <v>100</v>
      </c>
      <c r="D239" s="64">
        <v>100</v>
      </c>
      <c r="E239" s="10">
        <f t="shared" si="40"/>
        <v>0</v>
      </c>
      <c r="F239" t="s">
        <v>284</v>
      </c>
    </row>
    <row r="240" spans="1:6" x14ac:dyDescent="0.25">
      <c r="A240" s="82"/>
      <c r="B240" s="83"/>
      <c r="C240" s="64"/>
      <c r="D240" s="76"/>
      <c r="E240" s="10">
        <f t="shared" si="40"/>
        <v>0</v>
      </c>
    </row>
    <row r="241" spans="1:5" ht="15.75" thickBot="1" x14ac:dyDescent="0.3">
      <c r="A241" s="84"/>
      <c r="B241" s="85"/>
      <c r="C241" s="76"/>
      <c r="D241" s="76"/>
      <c r="E241" s="10">
        <f>SUM(D241-C241)</f>
        <v>0</v>
      </c>
    </row>
    <row r="242" spans="1:5" ht="15.75" thickBot="1" x14ac:dyDescent="0.3">
      <c r="A242" s="87"/>
      <c r="B242" s="75"/>
      <c r="C242" s="16">
        <f>SUM(C236:C241)</f>
        <v>22500</v>
      </c>
      <c r="D242" s="16">
        <f>SUM(D236:D241)</f>
        <v>22500</v>
      </c>
      <c r="E242" s="16">
        <f>SUM(E236:E241)</f>
        <v>0</v>
      </c>
    </row>
    <row r="248" spans="1:5" x14ac:dyDescent="0.25">
      <c r="A248" t="s">
        <v>266</v>
      </c>
      <c r="B248" s="301">
        <v>43522</v>
      </c>
      <c r="C248" s="300"/>
      <c r="E248" t="s">
        <v>267</v>
      </c>
    </row>
    <row r="249" spans="1:5" x14ac:dyDescent="0.25">
      <c r="E249" t="s">
        <v>268</v>
      </c>
    </row>
  </sheetData>
  <mergeCells count="2">
    <mergeCell ref="A182:B182"/>
    <mergeCell ref="A183:B18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251"/>
  <sheetViews>
    <sheetView zoomScale="80" zoomScaleNormal="80" workbookViewId="0">
      <pane xSplit="2" ySplit="7" topLeftCell="H185" activePane="bottomRight" state="frozen"/>
      <selection pane="topRight" activeCell="C1" sqref="C1"/>
      <selection pane="bottomLeft" activeCell="A8" sqref="A8"/>
      <selection pane="bottomRight" sqref="A1:V226"/>
    </sheetView>
  </sheetViews>
  <sheetFormatPr defaultRowHeight="15" x14ac:dyDescent="0.25"/>
  <cols>
    <col min="1" max="1" width="12.7109375" customWidth="1"/>
    <col min="2" max="2" width="45.7109375" customWidth="1"/>
    <col min="3" max="13" width="12.7109375" customWidth="1"/>
    <col min="14" max="16" width="11.7109375" customWidth="1"/>
    <col min="17" max="17" width="45.7109375" customWidth="1"/>
    <col min="18" max="25" width="12.7109375" customWidth="1"/>
    <col min="26" max="26" width="11.140625" customWidth="1"/>
  </cols>
  <sheetData>
    <row r="1" spans="1:49" ht="15.75" x14ac:dyDescent="0.25">
      <c r="A1" s="293" t="s">
        <v>259</v>
      </c>
      <c r="B1" s="294" t="s">
        <v>260</v>
      </c>
      <c r="C1" s="295"/>
      <c r="D1" s="295"/>
      <c r="E1" s="295"/>
      <c r="F1" s="295"/>
      <c r="G1" s="295"/>
      <c r="H1" s="295"/>
      <c r="I1" s="295"/>
      <c r="J1" s="295"/>
    </row>
    <row r="2" spans="1:49" ht="15.75" x14ac:dyDescent="0.25">
      <c r="A2" s="293" t="s">
        <v>261</v>
      </c>
      <c r="B2" s="296">
        <v>37811169</v>
      </c>
      <c r="C2" s="295"/>
      <c r="D2" s="295"/>
      <c r="E2" s="295"/>
      <c r="F2" s="295"/>
      <c r="G2" s="295"/>
      <c r="H2" s="295"/>
      <c r="I2" s="295"/>
      <c r="J2" s="295"/>
    </row>
    <row r="3" spans="1:49" ht="15.75" x14ac:dyDescent="0.25">
      <c r="A3" s="293" t="s">
        <v>262</v>
      </c>
      <c r="B3" s="295" t="s">
        <v>263</v>
      </c>
      <c r="C3" s="295"/>
      <c r="D3" s="295"/>
      <c r="E3" s="295"/>
      <c r="F3" s="295"/>
      <c r="G3" s="295"/>
      <c r="H3" s="295"/>
      <c r="I3" s="295"/>
      <c r="J3" s="295"/>
      <c r="O3" s="352"/>
    </row>
    <row r="4" spans="1:49" ht="15.75" customHeight="1" x14ac:dyDescent="0.25">
      <c r="A4" s="191" t="s">
        <v>300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49" ht="16.5" thickBot="1" x14ac:dyDescent="0.3">
      <c r="A5" s="302" t="s">
        <v>301</v>
      </c>
      <c r="B5" s="302"/>
      <c r="C5" s="302"/>
      <c r="D5" s="302"/>
      <c r="E5" s="302"/>
      <c r="F5" s="197">
        <v>0.4</v>
      </c>
      <c r="I5" s="197">
        <v>0.6</v>
      </c>
      <c r="J5" s="302"/>
      <c r="K5" s="191"/>
      <c r="L5" s="197"/>
      <c r="O5" s="197"/>
    </row>
    <row r="6" spans="1:49" ht="45.75" thickBot="1" x14ac:dyDescent="0.3">
      <c r="A6" s="70"/>
      <c r="B6" s="57" t="s">
        <v>1</v>
      </c>
      <c r="C6" s="303" t="s">
        <v>269</v>
      </c>
      <c r="D6" s="303" t="s">
        <v>161</v>
      </c>
      <c r="E6" s="316"/>
      <c r="F6" s="342" t="s">
        <v>212</v>
      </c>
      <c r="G6" s="317"/>
      <c r="H6" s="316"/>
      <c r="I6" s="342" t="s">
        <v>213</v>
      </c>
      <c r="J6" s="317"/>
      <c r="K6" s="318" t="s">
        <v>274</v>
      </c>
      <c r="L6" s="351" t="s">
        <v>280</v>
      </c>
      <c r="M6" s="351" t="s">
        <v>281</v>
      </c>
      <c r="N6" s="336"/>
    </row>
    <row r="7" spans="1:49" ht="15.75" thickBot="1" x14ac:dyDescent="0.3">
      <c r="A7" s="71"/>
      <c r="B7" s="72"/>
      <c r="C7" s="305" t="s">
        <v>2</v>
      </c>
      <c r="D7" s="305" t="s">
        <v>2</v>
      </c>
      <c r="E7" s="321" t="s">
        <v>2</v>
      </c>
      <c r="F7" s="322" t="s">
        <v>275</v>
      </c>
      <c r="G7" s="322" t="s">
        <v>273</v>
      </c>
      <c r="H7" s="62" t="s">
        <v>2</v>
      </c>
      <c r="I7" s="305" t="s">
        <v>275</v>
      </c>
      <c r="J7" s="305" t="s">
        <v>273</v>
      </c>
      <c r="K7" s="305"/>
      <c r="L7" s="341" t="s">
        <v>2</v>
      </c>
      <c r="M7" s="341" t="s">
        <v>2</v>
      </c>
      <c r="N7" s="194"/>
    </row>
    <row r="8" spans="1:49" x14ac:dyDescent="0.25">
      <c r="A8" s="5">
        <v>611</v>
      </c>
      <c r="B8" s="6" t="s">
        <v>3</v>
      </c>
      <c r="C8" s="49"/>
      <c r="D8" s="49">
        <v>21014</v>
      </c>
      <c r="E8" s="7">
        <v>68297</v>
      </c>
      <c r="F8" s="7">
        <v>74265</v>
      </c>
      <c r="G8" s="28">
        <f t="shared" ref="G8:G13" si="0">SUM(F8-E8)</f>
        <v>5968</v>
      </c>
      <c r="H8" s="7">
        <v>122832</v>
      </c>
      <c r="I8" s="7">
        <v>123270</v>
      </c>
      <c r="J8" s="28">
        <f t="shared" ref="J8:J13" si="1">SUM(I8-H8)</f>
        <v>438</v>
      </c>
      <c r="K8" s="319">
        <f>SUM(F8+I8)</f>
        <v>197535</v>
      </c>
      <c r="L8" s="7"/>
      <c r="M8" s="7"/>
      <c r="N8" s="337"/>
      <c r="P8" s="28">
        <v>63910</v>
      </c>
      <c r="Q8" s="288">
        <f>SUM(F8-P8)</f>
        <v>10355</v>
      </c>
      <c r="S8" s="28">
        <v>113361</v>
      </c>
      <c r="T8" s="288">
        <f>SUM(I8-S8)</f>
        <v>9909</v>
      </c>
    </row>
    <row r="9" spans="1:49" x14ac:dyDescent="0.25">
      <c r="A9" s="8">
        <v>612001</v>
      </c>
      <c r="B9" s="9" t="s">
        <v>4</v>
      </c>
      <c r="C9" s="43"/>
      <c r="D9" s="43"/>
      <c r="E9" s="10">
        <v>1970</v>
      </c>
      <c r="F9" s="10">
        <v>0</v>
      </c>
      <c r="G9" s="10">
        <f t="shared" si="0"/>
        <v>-1970</v>
      </c>
      <c r="H9" s="10">
        <v>2568</v>
      </c>
      <c r="I9" s="10">
        <v>2448</v>
      </c>
      <c r="J9" s="10">
        <f t="shared" si="1"/>
        <v>-120</v>
      </c>
      <c r="K9" s="320">
        <f t="shared" ref="K9:K23" si="2">SUM(F9+I9)</f>
        <v>2448</v>
      </c>
      <c r="L9" s="10"/>
      <c r="M9" s="10"/>
      <c r="N9" s="337"/>
      <c r="P9" s="10">
        <v>1582</v>
      </c>
      <c r="Q9" s="288">
        <f t="shared" ref="Q9:Q72" si="3">SUM(F9-P9)</f>
        <v>-1582</v>
      </c>
      <c r="S9" s="10">
        <v>1847</v>
      </c>
      <c r="T9" s="288">
        <f t="shared" ref="T9:T72" si="4">SUM(I9-S9)</f>
        <v>601</v>
      </c>
    </row>
    <row r="10" spans="1:49" x14ac:dyDescent="0.25">
      <c r="A10" s="8">
        <v>612002</v>
      </c>
      <c r="B10" s="9" t="s">
        <v>5</v>
      </c>
      <c r="C10" s="43"/>
      <c r="D10" s="43"/>
      <c r="E10" s="10">
        <v>7424</v>
      </c>
      <c r="F10" s="10">
        <v>7428</v>
      </c>
      <c r="G10" s="10">
        <f t="shared" si="0"/>
        <v>4</v>
      </c>
      <c r="H10" s="10">
        <v>21887</v>
      </c>
      <c r="I10" s="10">
        <v>21212</v>
      </c>
      <c r="J10" s="10">
        <f t="shared" si="1"/>
        <v>-675</v>
      </c>
      <c r="K10" s="320">
        <f t="shared" si="2"/>
        <v>28640</v>
      </c>
      <c r="L10" s="10"/>
      <c r="M10" s="10"/>
      <c r="N10" s="337"/>
      <c r="P10" s="10">
        <v>5160</v>
      </c>
      <c r="Q10" s="288">
        <f t="shared" si="3"/>
        <v>2268</v>
      </c>
      <c r="S10" s="10">
        <v>14674</v>
      </c>
      <c r="T10" s="288">
        <f t="shared" si="4"/>
        <v>6538</v>
      </c>
    </row>
    <row r="11" spans="1:49" x14ac:dyDescent="0.25">
      <c r="A11" s="8">
        <v>614</v>
      </c>
      <c r="B11" s="9" t="s">
        <v>6</v>
      </c>
      <c r="C11" s="43">
        <v>3044</v>
      </c>
      <c r="D11" s="43">
        <v>896</v>
      </c>
      <c r="E11" s="10">
        <v>3725</v>
      </c>
      <c r="F11" s="10">
        <v>10000</v>
      </c>
      <c r="G11" s="10">
        <f t="shared" si="0"/>
        <v>6275</v>
      </c>
      <c r="H11" s="10">
        <v>6700</v>
      </c>
      <c r="I11" s="10">
        <v>20000</v>
      </c>
      <c r="J11" s="10">
        <f t="shared" si="1"/>
        <v>13300</v>
      </c>
      <c r="K11" s="320">
        <f t="shared" si="2"/>
        <v>30000</v>
      </c>
      <c r="L11" s="10"/>
      <c r="M11" s="10"/>
      <c r="N11" s="337"/>
      <c r="P11" s="43">
        <v>9135</v>
      </c>
      <c r="Q11" s="288">
        <f t="shared" si="3"/>
        <v>865</v>
      </c>
      <c r="S11" s="43">
        <v>19800</v>
      </c>
      <c r="T11" s="288">
        <f t="shared" si="4"/>
        <v>200</v>
      </c>
      <c r="U11" s="288">
        <f>SUM(P11+S11)</f>
        <v>28935</v>
      </c>
    </row>
    <row r="12" spans="1:49" x14ac:dyDescent="0.25">
      <c r="A12" s="8"/>
      <c r="B12" s="9" t="s">
        <v>7</v>
      </c>
      <c r="C12" s="43"/>
      <c r="D12" s="43"/>
      <c r="E12" s="10"/>
      <c r="F12" s="10"/>
      <c r="G12" s="10">
        <f t="shared" si="0"/>
        <v>0</v>
      </c>
      <c r="H12" s="10"/>
      <c r="I12" s="10"/>
      <c r="J12" s="10">
        <f t="shared" si="1"/>
        <v>0</v>
      </c>
      <c r="K12" s="319">
        <f t="shared" si="2"/>
        <v>0</v>
      </c>
      <c r="L12" s="10"/>
      <c r="M12" s="10"/>
      <c r="N12" s="337"/>
      <c r="P12" s="10"/>
      <c r="Q12" s="288">
        <f t="shared" si="3"/>
        <v>0</v>
      </c>
      <c r="S12" s="10"/>
      <c r="T12" s="288">
        <f t="shared" si="4"/>
        <v>0</v>
      </c>
    </row>
    <row r="13" spans="1:49" ht="15.75" thickBot="1" x14ac:dyDescent="0.3">
      <c r="A13" s="11">
        <v>616</v>
      </c>
      <c r="B13" s="12" t="s">
        <v>8</v>
      </c>
      <c r="C13" s="306"/>
      <c r="D13" s="306"/>
      <c r="E13" s="13"/>
      <c r="F13" s="13"/>
      <c r="G13" s="28">
        <f t="shared" si="0"/>
        <v>0</v>
      </c>
      <c r="H13" s="13"/>
      <c r="I13" s="13"/>
      <c r="J13" s="28">
        <f t="shared" si="1"/>
        <v>0</v>
      </c>
      <c r="K13" s="319">
        <f t="shared" si="2"/>
        <v>0</v>
      </c>
      <c r="L13" s="13"/>
      <c r="M13" s="13"/>
      <c r="N13" s="337"/>
      <c r="P13" s="13"/>
      <c r="Q13" s="288">
        <f t="shared" si="3"/>
        <v>0</v>
      </c>
      <c r="S13" s="13"/>
      <c r="T13" s="288">
        <f t="shared" si="4"/>
        <v>0</v>
      </c>
    </row>
    <row r="14" spans="1:49" ht="15.75" thickBot="1" x14ac:dyDescent="0.3">
      <c r="A14" s="14">
        <v>610</v>
      </c>
      <c r="B14" s="15" t="s">
        <v>9</v>
      </c>
      <c r="C14" s="307">
        <f>SUM(C8:C13)</f>
        <v>3044</v>
      </c>
      <c r="D14" s="307">
        <f t="shared" ref="D14" si="5">SUM(D8:D13)</f>
        <v>21910</v>
      </c>
      <c r="E14" s="16">
        <f>SUM(E8:E13)</f>
        <v>81416</v>
      </c>
      <c r="F14" s="16">
        <f>SUM(F8:F13)</f>
        <v>91693</v>
      </c>
      <c r="G14" s="16">
        <f t="shared" ref="G14:K14" si="6">SUM(G8:G13)</f>
        <v>10277</v>
      </c>
      <c r="H14" s="16">
        <f>SUM(H8:H13)</f>
        <v>153987</v>
      </c>
      <c r="I14" s="16">
        <f>SUM(I8:I13)</f>
        <v>166930</v>
      </c>
      <c r="J14" s="16">
        <f t="shared" si="6"/>
        <v>12943</v>
      </c>
      <c r="K14" s="16">
        <f t="shared" si="6"/>
        <v>258623</v>
      </c>
      <c r="L14" s="16">
        <f t="shared" ref="L14:M14" si="7">SUM(L8:L13)</f>
        <v>0</v>
      </c>
      <c r="M14" s="16">
        <f t="shared" si="7"/>
        <v>0</v>
      </c>
      <c r="N14" s="330"/>
      <c r="P14" s="16">
        <f t="shared" ref="P14" si="8">SUM(P8:P13)</f>
        <v>79787</v>
      </c>
      <c r="Q14" s="288">
        <f t="shared" si="3"/>
        <v>11906</v>
      </c>
      <c r="R14" s="330"/>
      <c r="S14" s="16">
        <f t="shared" ref="S14" si="9">SUM(S8:S13)</f>
        <v>149682</v>
      </c>
      <c r="T14" s="288">
        <f t="shared" si="4"/>
        <v>17248</v>
      </c>
      <c r="U14" s="330"/>
    </row>
    <row r="15" spans="1:49" x14ac:dyDescent="0.25">
      <c r="A15" s="5">
        <v>621</v>
      </c>
      <c r="B15" s="6" t="s">
        <v>10</v>
      </c>
      <c r="C15" s="43">
        <v>152</v>
      </c>
      <c r="D15" s="43">
        <v>1096</v>
      </c>
      <c r="E15" s="10">
        <v>4071</v>
      </c>
      <c r="F15" s="10">
        <v>4585</v>
      </c>
      <c r="G15" s="10">
        <f t="shared" ref="G15:G23" si="10">SUM(F15-E15)</f>
        <v>514</v>
      </c>
      <c r="H15" s="10">
        <v>7699</v>
      </c>
      <c r="I15" s="10">
        <v>8347</v>
      </c>
      <c r="J15" s="10">
        <f t="shared" ref="J15:J23" si="11">SUM(I15-H15)</f>
        <v>648</v>
      </c>
      <c r="K15" s="320">
        <f t="shared" si="2"/>
        <v>12932</v>
      </c>
      <c r="L15" s="10"/>
      <c r="M15" s="10"/>
      <c r="N15" s="337"/>
      <c r="O15" s="190"/>
      <c r="P15" s="10">
        <v>5265</v>
      </c>
      <c r="Q15" s="288">
        <f t="shared" si="3"/>
        <v>-680</v>
      </c>
      <c r="R15" s="331"/>
      <c r="S15" s="10">
        <v>8093</v>
      </c>
      <c r="T15" s="288">
        <f t="shared" si="4"/>
        <v>254</v>
      </c>
      <c r="U15" s="331"/>
      <c r="V15" s="58">
        <v>0.05</v>
      </c>
      <c r="W15" s="60">
        <f t="shared" ref="W15:W22" si="12">ROUND(C$14*$V15,0)</f>
        <v>152</v>
      </c>
      <c r="X15" s="60" t="e">
        <f>ROUND(#REF!*$V15,0)</f>
        <v>#REF!</v>
      </c>
      <c r="Y15" s="60" t="e">
        <f>ROUND(#REF!*$V15,0)</f>
        <v>#REF!</v>
      </c>
      <c r="Z15" s="60" t="e">
        <f>ROUND(#REF!*$V15,0)</f>
        <v>#REF!</v>
      </c>
      <c r="AA15" s="60" t="e">
        <f>ROUND(#REF!*$V15,0)</f>
        <v>#REF!</v>
      </c>
      <c r="AB15" s="60">
        <f t="shared" ref="AB15:AB22" si="13">ROUND(D$14*$V15,0)</f>
        <v>1096</v>
      </c>
      <c r="AC15" s="60" t="e">
        <f>ROUND(#REF!*$V15,0)</f>
        <v>#REF!</v>
      </c>
      <c r="AD15" s="60" t="e">
        <f>ROUND(#REF!*$V15,0)</f>
        <v>#REF!</v>
      </c>
      <c r="AE15" s="60" t="e">
        <f>ROUND(#REF!*$V15,0)</f>
        <v>#REF!</v>
      </c>
      <c r="AF15" s="60">
        <f t="shared" ref="AF15:AL22" si="14">ROUND(E$14*$V15,0)</f>
        <v>4071</v>
      </c>
      <c r="AG15" s="60">
        <f t="shared" si="14"/>
        <v>4585</v>
      </c>
      <c r="AH15" s="60">
        <f t="shared" si="14"/>
        <v>514</v>
      </c>
      <c r="AI15" s="60">
        <f t="shared" si="14"/>
        <v>7699</v>
      </c>
      <c r="AJ15" s="60">
        <f t="shared" si="14"/>
        <v>8347</v>
      </c>
      <c r="AK15" s="60">
        <f t="shared" si="14"/>
        <v>647</v>
      </c>
      <c r="AL15" s="60">
        <f t="shared" si="14"/>
        <v>12931</v>
      </c>
      <c r="AM15" s="60">
        <f t="shared" ref="AM15:AN22" si="15">ROUND(O$14*$V15,0)</f>
        <v>0</v>
      </c>
      <c r="AN15" s="60">
        <f t="shared" si="15"/>
        <v>3989</v>
      </c>
      <c r="AO15" s="60">
        <f t="shared" ref="AO15:AW22" si="16">ROUND(V$14*$V15,0)</f>
        <v>0</v>
      </c>
      <c r="AP15" s="60">
        <f t="shared" si="16"/>
        <v>0</v>
      </c>
      <c r="AQ15" s="60">
        <f t="shared" si="16"/>
        <v>0</v>
      </c>
      <c r="AR15" s="60">
        <f t="shared" si="16"/>
        <v>0</v>
      </c>
      <c r="AS15" s="60">
        <f t="shared" si="16"/>
        <v>0</v>
      </c>
      <c r="AT15" s="60">
        <f t="shared" si="16"/>
        <v>0</v>
      </c>
      <c r="AU15" s="60">
        <f t="shared" si="16"/>
        <v>0</v>
      </c>
      <c r="AV15" s="60">
        <f t="shared" si="16"/>
        <v>0</v>
      </c>
      <c r="AW15" s="60">
        <f t="shared" si="16"/>
        <v>0</v>
      </c>
    </row>
    <row r="16" spans="1:49" x14ac:dyDescent="0.25">
      <c r="A16" s="8">
        <v>623</v>
      </c>
      <c r="B16" s="9" t="s">
        <v>11</v>
      </c>
      <c r="C16" s="43">
        <v>152</v>
      </c>
      <c r="D16" s="43">
        <v>1096</v>
      </c>
      <c r="E16" s="10">
        <v>4071</v>
      </c>
      <c r="F16" s="10">
        <v>4585</v>
      </c>
      <c r="G16" s="10">
        <f t="shared" si="10"/>
        <v>514</v>
      </c>
      <c r="H16" s="10">
        <v>7699</v>
      </c>
      <c r="I16" s="10">
        <v>8347</v>
      </c>
      <c r="J16" s="10">
        <f t="shared" si="11"/>
        <v>648</v>
      </c>
      <c r="K16" s="320">
        <f t="shared" si="2"/>
        <v>12932</v>
      </c>
      <c r="L16" s="10"/>
      <c r="M16" s="10"/>
      <c r="N16" s="337"/>
      <c r="O16" s="190"/>
      <c r="P16" s="10">
        <v>2750</v>
      </c>
      <c r="Q16" s="288">
        <f t="shared" si="3"/>
        <v>1835</v>
      </c>
      <c r="R16" s="331"/>
      <c r="S16" s="10">
        <v>6871</v>
      </c>
      <c r="T16" s="288">
        <f t="shared" si="4"/>
        <v>1476</v>
      </c>
      <c r="U16" s="331"/>
      <c r="V16" s="58">
        <v>0.05</v>
      </c>
      <c r="W16" s="60">
        <f t="shared" si="12"/>
        <v>152</v>
      </c>
      <c r="X16" s="60" t="e">
        <f>ROUND(#REF!*$V16,0)</f>
        <v>#REF!</v>
      </c>
      <c r="Y16" s="60" t="e">
        <f>ROUND(#REF!*$V16,0)</f>
        <v>#REF!</v>
      </c>
      <c r="Z16" s="60" t="e">
        <f>ROUND(#REF!*$V16,0)</f>
        <v>#REF!</v>
      </c>
      <c r="AA16" s="60" t="e">
        <f>ROUND(#REF!*$V16,0)</f>
        <v>#REF!</v>
      </c>
      <c r="AB16" s="60">
        <f t="shared" si="13"/>
        <v>1096</v>
      </c>
      <c r="AC16" s="60" t="e">
        <f>ROUND(#REF!*$V16,0)</f>
        <v>#REF!</v>
      </c>
      <c r="AD16" s="60" t="e">
        <f>ROUND(#REF!*$V16,0)</f>
        <v>#REF!</v>
      </c>
      <c r="AE16" s="60" t="e">
        <f>ROUND(#REF!*$V16,0)</f>
        <v>#REF!</v>
      </c>
      <c r="AF16" s="60">
        <f t="shared" si="14"/>
        <v>4071</v>
      </c>
      <c r="AG16" s="60">
        <f t="shared" si="14"/>
        <v>4585</v>
      </c>
      <c r="AH16" s="60">
        <f t="shared" si="14"/>
        <v>514</v>
      </c>
      <c r="AI16" s="60">
        <f t="shared" si="14"/>
        <v>7699</v>
      </c>
      <c r="AJ16" s="60">
        <f t="shared" si="14"/>
        <v>8347</v>
      </c>
      <c r="AK16" s="60">
        <f t="shared" si="14"/>
        <v>647</v>
      </c>
      <c r="AL16" s="60">
        <f t="shared" si="14"/>
        <v>12931</v>
      </c>
      <c r="AM16" s="60">
        <f t="shared" si="15"/>
        <v>0</v>
      </c>
      <c r="AN16" s="60">
        <f t="shared" si="15"/>
        <v>3989</v>
      </c>
      <c r="AO16" s="60">
        <f t="shared" si="16"/>
        <v>0</v>
      </c>
      <c r="AP16" s="60">
        <f t="shared" si="16"/>
        <v>0</v>
      </c>
      <c r="AQ16" s="60">
        <f t="shared" si="16"/>
        <v>0</v>
      </c>
      <c r="AR16" s="60">
        <f t="shared" si="16"/>
        <v>0</v>
      </c>
      <c r="AS16" s="60">
        <f t="shared" si="16"/>
        <v>0</v>
      </c>
      <c r="AT16" s="60">
        <f t="shared" si="16"/>
        <v>0</v>
      </c>
      <c r="AU16" s="60">
        <f t="shared" si="16"/>
        <v>0</v>
      </c>
      <c r="AV16" s="60">
        <f t="shared" si="16"/>
        <v>0</v>
      </c>
      <c r="AW16" s="60">
        <f t="shared" si="16"/>
        <v>0</v>
      </c>
    </row>
    <row r="17" spans="1:49" x14ac:dyDescent="0.25">
      <c r="A17" s="8">
        <v>625001</v>
      </c>
      <c r="B17" s="9" t="s">
        <v>12</v>
      </c>
      <c r="C17" s="43">
        <v>43</v>
      </c>
      <c r="D17" s="43">
        <v>307</v>
      </c>
      <c r="E17" s="10">
        <v>1140</v>
      </c>
      <c r="F17" s="10">
        <v>1284</v>
      </c>
      <c r="G17" s="10">
        <f t="shared" si="10"/>
        <v>144</v>
      </c>
      <c r="H17" s="10">
        <v>2156</v>
      </c>
      <c r="I17" s="10">
        <v>2337</v>
      </c>
      <c r="J17" s="10">
        <f t="shared" si="11"/>
        <v>181</v>
      </c>
      <c r="K17" s="320">
        <f t="shared" si="2"/>
        <v>3621</v>
      </c>
      <c r="L17" s="10"/>
      <c r="M17" s="10"/>
      <c r="N17" s="337"/>
      <c r="O17" s="190"/>
      <c r="P17" s="10">
        <v>1122</v>
      </c>
      <c r="Q17" s="288">
        <f t="shared" si="3"/>
        <v>162</v>
      </c>
      <c r="R17" s="331"/>
      <c r="S17" s="10">
        <v>2107</v>
      </c>
      <c r="T17" s="288">
        <f t="shared" si="4"/>
        <v>230</v>
      </c>
      <c r="U17" s="331"/>
      <c r="V17" s="58">
        <v>1.4E-2</v>
      </c>
      <c r="W17" s="60">
        <f t="shared" si="12"/>
        <v>43</v>
      </c>
      <c r="X17" s="60" t="e">
        <f>ROUND(#REF!*$V17,0)</f>
        <v>#REF!</v>
      </c>
      <c r="Y17" s="60" t="e">
        <f>ROUND(#REF!*$V17,0)</f>
        <v>#REF!</v>
      </c>
      <c r="Z17" s="60" t="e">
        <f>ROUND(#REF!*$V17,0)</f>
        <v>#REF!</v>
      </c>
      <c r="AA17" s="60" t="e">
        <f>ROUND(#REF!*$V17,0)</f>
        <v>#REF!</v>
      </c>
      <c r="AB17" s="60">
        <f t="shared" si="13"/>
        <v>307</v>
      </c>
      <c r="AC17" s="60" t="e">
        <f>ROUND(#REF!*$V17,0)</f>
        <v>#REF!</v>
      </c>
      <c r="AD17" s="60" t="e">
        <f>ROUND(#REF!*$V17,0)</f>
        <v>#REF!</v>
      </c>
      <c r="AE17" s="60" t="e">
        <f>ROUND(#REF!*$V17,0)</f>
        <v>#REF!</v>
      </c>
      <c r="AF17" s="60">
        <f t="shared" si="14"/>
        <v>1140</v>
      </c>
      <c r="AG17" s="60">
        <f t="shared" si="14"/>
        <v>1284</v>
      </c>
      <c r="AH17" s="60">
        <f t="shared" si="14"/>
        <v>144</v>
      </c>
      <c r="AI17" s="60">
        <f t="shared" si="14"/>
        <v>2156</v>
      </c>
      <c r="AJ17" s="60">
        <f t="shared" si="14"/>
        <v>2337</v>
      </c>
      <c r="AK17" s="60">
        <f t="shared" si="14"/>
        <v>181</v>
      </c>
      <c r="AL17" s="60">
        <f t="shared" si="14"/>
        <v>3621</v>
      </c>
      <c r="AM17" s="60">
        <f t="shared" si="15"/>
        <v>0</v>
      </c>
      <c r="AN17" s="60">
        <f t="shared" si="15"/>
        <v>1117</v>
      </c>
      <c r="AO17" s="60">
        <f t="shared" si="16"/>
        <v>0</v>
      </c>
      <c r="AP17" s="60">
        <f t="shared" si="16"/>
        <v>0</v>
      </c>
      <c r="AQ17" s="60">
        <f t="shared" si="16"/>
        <v>0</v>
      </c>
      <c r="AR17" s="60">
        <f t="shared" si="16"/>
        <v>0</v>
      </c>
      <c r="AS17" s="60">
        <f t="shared" si="16"/>
        <v>0</v>
      </c>
      <c r="AT17" s="60">
        <f t="shared" si="16"/>
        <v>0</v>
      </c>
      <c r="AU17" s="60">
        <f t="shared" si="16"/>
        <v>0</v>
      </c>
      <c r="AV17" s="60">
        <f t="shared" si="16"/>
        <v>0</v>
      </c>
      <c r="AW17" s="60">
        <f t="shared" si="16"/>
        <v>0</v>
      </c>
    </row>
    <row r="18" spans="1:49" x14ac:dyDescent="0.25">
      <c r="A18" s="8">
        <v>625002</v>
      </c>
      <c r="B18" s="9" t="s">
        <v>13</v>
      </c>
      <c r="C18" s="43">
        <v>427</v>
      </c>
      <c r="D18" s="43">
        <v>3067</v>
      </c>
      <c r="E18" s="10">
        <v>11398</v>
      </c>
      <c r="F18" s="10">
        <v>12837</v>
      </c>
      <c r="G18" s="10">
        <f t="shared" si="10"/>
        <v>1439</v>
      </c>
      <c r="H18" s="10">
        <v>21558</v>
      </c>
      <c r="I18" s="10">
        <v>23370</v>
      </c>
      <c r="J18" s="10">
        <f t="shared" si="11"/>
        <v>1812</v>
      </c>
      <c r="K18" s="320">
        <f t="shared" si="2"/>
        <v>36207</v>
      </c>
      <c r="L18" s="10"/>
      <c r="M18" s="10"/>
      <c r="N18" s="337"/>
      <c r="O18" s="190"/>
      <c r="P18" s="10">
        <v>11221</v>
      </c>
      <c r="Q18" s="288">
        <f t="shared" si="3"/>
        <v>1616</v>
      </c>
      <c r="R18" s="331"/>
      <c r="S18" s="10">
        <v>21078</v>
      </c>
      <c r="T18" s="288">
        <f t="shared" si="4"/>
        <v>2292</v>
      </c>
      <c r="U18" s="331"/>
      <c r="V18" s="58">
        <v>0.14000000000000001</v>
      </c>
      <c r="W18" s="60">
        <f t="shared" si="12"/>
        <v>426</v>
      </c>
      <c r="X18" s="60" t="e">
        <f>ROUND(#REF!*$V18,0)</f>
        <v>#REF!</v>
      </c>
      <c r="Y18" s="60" t="e">
        <f>ROUND(#REF!*$V18,0)</f>
        <v>#REF!</v>
      </c>
      <c r="Z18" s="60" t="e">
        <f>ROUND(#REF!*$V18,0)</f>
        <v>#REF!</v>
      </c>
      <c r="AA18" s="60" t="e">
        <f>ROUND(#REF!*$V18,0)</f>
        <v>#REF!</v>
      </c>
      <c r="AB18" s="60">
        <f t="shared" si="13"/>
        <v>3067</v>
      </c>
      <c r="AC18" s="60" t="e">
        <f>ROUND(#REF!*$V18,0)</f>
        <v>#REF!</v>
      </c>
      <c r="AD18" s="60" t="e">
        <f>ROUND(#REF!*$V18,0)</f>
        <v>#REF!</v>
      </c>
      <c r="AE18" s="60" t="e">
        <f>ROUND(#REF!*$V18,0)</f>
        <v>#REF!</v>
      </c>
      <c r="AF18" s="60">
        <f t="shared" si="14"/>
        <v>11398</v>
      </c>
      <c r="AG18" s="60">
        <f t="shared" si="14"/>
        <v>12837</v>
      </c>
      <c r="AH18" s="60">
        <f t="shared" si="14"/>
        <v>1439</v>
      </c>
      <c r="AI18" s="60">
        <f t="shared" si="14"/>
        <v>21558</v>
      </c>
      <c r="AJ18" s="60">
        <f t="shared" si="14"/>
        <v>23370</v>
      </c>
      <c r="AK18" s="60">
        <f t="shared" si="14"/>
        <v>1812</v>
      </c>
      <c r="AL18" s="60">
        <f t="shared" si="14"/>
        <v>36207</v>
      </c>
      <c r="AM18" s="60">
        <f t="shared" si="15"/>
        <v>0</v>
      </c>
      <c r="AN18" s="60">
        <f t="shared" si="15"/>
        <v>11170</v>
      </c>
      <c r="AO18" s="60">
        <f t="shared" si="16"/>
        <v>0</v>
      </c>
      <c r="AP18" s="60">
        <f t="shared" si="16"/>
        <v>0</v>
      </c>
      <c r="AQ18" s="60">
        <f t="shared" si="16"/>
        <v>0</v>
      </c>
      <c r="AR18" s="60">
        <f t="shared" si="16"/>
        <v>0</v>
      </c>
      <c r="AS18" s="60">
        <f t="shared" si="16"/>
        <v>0</v>
      </c>
      <c r="AT18" s="60">
        <f t="shared" si="16"/>
        <v>0</v>
      </c>
      <c r="AU18" s="60">
        <f t="shared" si="16"/>
        <v>0</v>
      </c>
      <c r="AV18" s="60">
        <f t="shared" si="16"/>
        <v>0</v>
      </c>
      <c r="AW18" s="60">
        <f t="shared" si="16"/>
        <v>0</v>
      </c>
    </row>
    <row r="19" spans="1:49" x14ac:dyDescent="0.25">
      <c r="A19" s="8">
        <v>625003</v>
      </c>
      <c r="B19" s="9" t="s">
        <v>14</v>
      </c>
      <c r="C19" s="43">
        <v>24</v>
      </c>
      <c r="D19" s="43">
        <v>175</v>
      </c>
      <c r="E19" s="10">
        <v>651</v>
      </c>
      <c r="F19" s="10">
        <v>734</v>
      </c>
      <c r="G19" s="10">
        <f t="shared" si="10"/>
        <v>83</v>
      </c>
      <c r="H19" s="10">
        <v>1232</v>
      </c>
      <c r="I19" s="10">
        <v>1335</v>
      </c>
      <c r="J19" s="10">
        <f t="shared" si="11"/>
        <v>103</v>
      </c>
      <c r="K19" s="320">
        <f t="shared" si="2"/>
        <v>2069</v>
      </c>
      <c r="L19" s="10"/>
      <c r="M19" s="10"/>
      <c r="N19" s="337"/>
      <c r="O19" s="190"/>
      <c r="P19" s="10">
        <v>641</v>
      </c>
      <c r="Q19" s="288">
        <f t="shared" si="3"/>
        <v>93</v>
      </c>
      <c r="R19" s="331"/>
      <c r="S19" s="10">
        <v>1204</v>
      </c>
      <c r="T19" s="288">
        <f t="shared" si="4"/>
        <v>131</v>
      </c>
      <c r="U19" s="331"/>
      <c r="V19" s="58">
        <v>8.0000000000000002E-3</v>
      </c>
      <c r="W19" s="60">
        <f t="shared" si="12"/>
        <v>24</v>
      </c>
      <c r="X19" s="60" t="e">
        <f>ROUND(#REF!*$V19,0)</f>
        <v>#REF!</v>
      </c>
      <c r="Y19" s="60" t="e">
        <f>ROUND(#REF!*$V19,0)</f>
        <v>#REF!</v>
      </c>
      <c r="Z19" s="60" t="e">
        <f>ROUND(#REF!*$V19,0)</f>
        <v>#REF!</v>
      </c>
      <c r="AA19" s="60" t="e">
        <f>ROUND(#REF!*$V19,0)</f>
        <v>#REF!</v>
      </c>
      <c r="AB19" s="60">
        <f t="shared" si="13"/>
        <v>175</v>
      </c>
      <c r="AC19" s="60" t="e">
        <f>ROUND(#REF!*$V19,0)</f>
        <v>#REF!</v>
      </c>
      <c r="AD19" s="60" t="e">
        <f>ROUND(#REF!*$V19,0)</f>
        <v>#REF!</v>
      </c>
      <c r="AE19" s="60" t="e">
        <f>ROUND(#REF!*$V19,0)</f>
        <v>#REF!</v>
      </c>
      <c r="AF19" s="60">
        <f t="shared" si="14"/>
        <v>651</v>
      </c>
      <c r="AG19" s="60">
        <f t="shared" si="14"/>
        <v>734</v>
      </c>
      <c r="AH19" s="60">
        <f t="shared" si="14"/>
        <v>82</v>
      </c>
      <c r="AI19" s="60">
        <f t="shared" si="14"/>
        <v>1232</v>
      </c>
      <c r="AJ19" s="60">
        <f t="shared" si="14"/>
        <v>1335</v>
      </c>
      <c r="AK19" s="60">
        <f t="shared" si="14"/>
        <v>104</v>
      </c>
      <c r="AL19" s="60">
        <f t="shared" si="14"/>
        <v>2069</v>
      </c>
      <c r="AM19" s="60">
        <f t="shared" si="15"/>
        <v>0</v>
      </c>
      <c r="AN19" s="60">
        <f t="shared" si="15"/>
        <v>638</v>
      </c>
      <c r="AO19" s="60">
        <f t="shared" si="16"/>
        <v>0</v>
      </c>
      <c r="AP19" s="60">
        <f t="shared" si="16"/>
        <v>0</v>
      </c>
      <c r="AQ19" s="60">
        <f t="shared" si="16"/>
        <v>0</v>
      </c>
      <c r="AR19" s="60">
        <f t="shared" si="16"/>
        <v>0</v>
      </c>
      <c r="AS19" s="60">
        <f t="shared" si="16"/>
        <v>0</v>
      </c>
      <c r="AT19" s="60">
        <f t="shared" si="16"/>
        <v>0</v>
      </c>
      <c r="AU19" s="60">
        <f t="shared" si="16"/>
        <v>0</v>
      </c>
      <c r="AV19" s="60">
        <f t="shared" si="16"/>
        <v>0</v>
      </c>
      <c r="AW19" s="60">
        <f t="shared" si="16"/>
        <v>0</v>
      </c>
    </row>
    <row r="20" spans="1:49" x14ac:dyDescent="0.25">
      <c r="A20" s="8">
        <v>625004</v>
      </c>
      <c r="B20" s="9" t="s">
        <v>15</v>
      </c>
      <c r="C20" s="43">
        <v>91</v>
      </c>
      <c r="D20" s="43">
        <v>657</v>
      </c>
      <c r="E20" s="10">
        <v>2442</v>
      </c>
      <c r="F20" s="10">
        <v>2751</v>
      </c>
      <c r="G20" s="10">
        <f t="shared" si="10"/>
        <v>309</v>
      </c>
      <c r="H20" s="10">
        <v>4620</v>
      </c>
      <c r="I20" s="10">
        <v>5008</v>
      </c>
      <c r="J20" s="10">
        <f t="shared" si="11"/>
        <v>388</v>
      </c>
      <c r="K20" s="320">
        <f t="shared" si="2"/>
        <v>7759</v>
      </c>
      <c r="L20" s="10"/>
      <c r="M20" s="10"/>
      <c r="N20" s="337"/>
      <c r="O20" s="190"/>
      <c r="P20" s="10">
        <v>2196</v>
      </c>
      <c r="Q20" s="288">
        <f t="shared" si="3"/>
        <v>555</v>
      </c>
      <c r="R20" s="331"/>
      <c r="S20" s="10">
        <v>4000</v>
      </c>
      <c r="T20" s="288">
        <f t="shared" si="4"/>
        <v>1008</v>
      </c>
      <c r="U20" s="331"/>
      <c r="V20" s="58">
        <v>0.03</v>
      </c>
      <c r="W20" s="60">
        <f t="shared" si="12"/>
        <v>91</v>
      </c>
      <c r="X20" s="60" t="e">
        <f>ROUND(#REF!*$V20,0)</f>
        <v>#REF!</v>
      </c>
      <c r="Y20" s="60" t="e">
        <f>ROUND(#REF!*$V20,0)</f>
        <v>#REF!</v>
      </c>
      <c r="Z20" s="60" t="e">
        <f>ROUND(#REF!*$V20,0)</f>
        <v>#REF!</v>
      </c>
      <c r="AA20" s="60" t="e">
        <f>ROUND(#REF!*$V20,0)</f>
        <v>#REF!</v>
      </c>
      <c r="AB20" s="60">
        <f t="shared" si="13"/>
        <v>657</v>
      </c>
      <c r="AC20" s="60" t="e">
        <f>ROUND(#REF!*$V20,0)</f>
        <v>#REF!</v>
      </c>
      <c r="AD20" s="60" t="e">
        <f>ROUND(#REF!*$V20,0)</f>
        <v>#REF!</v>
      </c>
      <c r="AE20" s="60" t="e">
        <f>ROUND(#REF!*$V20,0)</f>
        <v>#REF!</v>
      </c>
      <c r="AF20" s="60">
        <f t="shared" si="14"/>
        <v>2442</v>
      </c>
      <c r="AG20" s="60">
        <f t="shared" si="14"/>
        <v>2751</v>
      </c>
      <c r="AH20" s="60">
        <f t="shared" si="14"/>
        <v>308</v>
      </c>
      <c r="AI20" s="60">
        <f t="shared" si="14"/>
        <v>4620</v>
      </c>
      <c r="AJ20" s="60">
        <f t="shared" si="14"/>
        <v>5008</v>
      </c>
      <c r="AK20" s="60">
        <f t="shared" si="14"/>
        <v>388</v>
      </c>
      <c r="AL20" s="60">
        <f t="shared" si="14"/>
        <v>7759</v>
      </c>
      <c r="AM20" s="60">
        <f t="shared" si="15"/>
        <v>0</v>
      </c>
      <c r="AN20" s="60">
        <f t="shared" si="15"/>
        <v>2394</v>
      </c>
      <c r="AO20" s="60">
        <f t="shared" si="16"/>
        <v>0</v>
      </c>
      <c r="AP20" s="60">
        <f t="shared" si="16"/>
        <v>0</v>
      </c>
      <c r="AQ20" s="60">
        <f t="shared" si="16"/>
        <v>0</v>
      </c>
      <c r="AR20" s="60">
        <f t="shared" si="16"/>
        <v>0</v>
      </c>
      <c r="AS20" s="60">
        <f t="shared" si="16"/>
        <v>0</v>
      </c>
      <c r="AT20" s="60">
        <f t="shared" si="16"/>
        <v>0</v>
      </c>
      <c r="AU20" s="60">
        <f t="shared" si="16"/>
        <v>0</v>
      </c>
      <c r="AV20" s="60">
        <f t="shared" si="16"/>
        <v>0</v>
      </c>
      <c r="AW20" s="60">
        <f t="shared" si="16"/>
        <v>0</v>
      </c>
    </row>
    <row r="21" spans="1:49" x14ac:dyDescent="0.25">
      <c r="A21" s="8">
        <v>625005</v>
      </c>
      <c r="B21" s="9" t="s">
        <v>16</v>
      </c>
      <c r="C21" s="43">
        <v>30</v>
      </c>
      <c r="D21" s="43">
        <v>219</v>
      </c>
      <c r="E21" s="10">
        <v>814</v>
      </c>
      <c r="F21" s="10">
        <v>917</v>
      </c>
      <c r="G21" s="10">
        <f t="shared" si="10"/>
        <v>103</v>
      </c>
      <c r="H21" s="10">
        <v>1540</v>
      </c>
      <c r="I21" s="10">
        <v>1669</v>
      </c>
      <c r="J21" s="10">
        <f t="shared" si="11"/>
        <v>129</v>
      </c>
      <c r="K21" s="320">
        <f>SUM(F21+I21)</f>
        <v>2586</v>
      </c>
      <c r="L21" s="10"/>
      <c r="M21" s="10"/>
      <c r="N21" s="337"/>
      <c r="O21" s="190"/>
      <c r="P21" s="10">
        <v>732</v>
      </c>
      <c r="Q21" s="288">
        <f t="shared" si="3"/>
        <v>185</v>
      </c>
      <c r="R21" s="331"/>
      <c r="S21" s="10">
        <v>1333</v>
      </c>
      <c r="T21" s="288">
        <f t="shared" si="4"/>
        <v>336</v>
      </c>
      <c r="U21" s="331"/>
      <c r="V21" s="58">
        <v>0.01</v>
      </c>
      <c r="W21" s="60">
        <f t="shared" si="12"/>
        <v>30</v>
      </c>
      <c r="X21" s="60" t="e">
        <f>ROUND(#REF!*$V21,0)</f>
        <v>#REF!</v>
      </c>
      <c r="Y21" s="60" t="e">
        <f>ROUND(#REF!*$V21,0)</f>
        <v>#REF!</v>
      </c>
      <c r="Z21" s="60" t="e">
        <f>ROUND(#REF!*$V21,0)</f>
        <v>#REF!</v>
      </c>
      <c r="AA21" s="60" t="e">
        <f>ROUND(#REF!*$V21,0)</f>
        <v>#REF!</v>
      </c>
      <c r="AB21" s="60">
        <f t="shared" si="13"/>
        <v>219</v>
      </c>
      <c r="AC21" s="60" t="e">
        <f>ROUND(#REF!*$V21,0)</f>
        <v>#REF!</v>
      </c>
      <c r="AD21" s="60" t="e">
        <f>ROUND(#REF!*$V21,0)</f>
        <v>#REF!</v>
      </c>
      <c r="AE21" s="60" t="e">
        <f>ROUND(#REF!*$V21,0)</f>
        <v>#REF!</v>
      </c>
      <c r="AF21" s="60">
        <f t="shared" si="14"/>
        <v>814</v>
      </c>
      <c r="AG21" s="60">
        <f t="shared" si="14"/>
        <v>917</v>
      </c>
      <c r="AH21" s="60">
        <f t="shared" si="14"/>
        <v>103</v>
      </c>
      <c r="AI21" s="60">
        <f t="shared" si="14"/>
        <v>1540</v>
      </c>
      <c r="AJ21" s="60">
        <f t="shared" si="14"/>
        <v>1669</v>
      </c>
      <c r="AK21" s="60">
        <f t="shared" si="14"/>
        <v>129</v>
      </c>
      <c r="AL21" s="60">
        <f t="shared" si="14"/>
        <v>2586</v>
      </c>
      <c r="AM21" s="60">
        <f t="shared" si="15"/>
        <v>0</v>
      </c>
      <c r="AN21" s="60">
        <f t="shared" si="15"/>
        <v>798</v>
      </c>
      <c r="AO21" s="60">
        <f t="shared" si="16"/>
        <v>0</v>
      </c>
      <c r="AP21" s="60">
        <f t="shared" si="16"/>
        <v>0</v>
      </c>
      <c r="AQ21" s="60">
        <f t="shared" si="16"/>
        <v>0</v>
      </c>
      <c r="AR21" s="60">
        <f t="shared" si="16"/>
        <v>0</v>
      </c>
      <c r="AS21" s="60">
        <f t="shared" si="16"/>
        <v>0</v>
      </c>
      <c r="AT21" s="60">
        <f t="shared" si="16"/>
        <v>0</v>
      </c>
      <c r="AU21" s="60">
        <f t="shared" si="16"/>
        <v>0</v>
      </c>
      <c r="AV21" s="60">
        <f t="shared" si="16"/>
        <v>0</v>
      </c>
      <c r="AW21" s="60">
        <f t="shared" si="16"/>
        <v>0</v>
      </c>
    </row>
    <row r="22" spans="1:49" x14ac:dyDescent="0.25">
      <c r="A22" s="11">
        <v>625007</v>
      </c>
      <c r="B22" s="12" t="s">
        <v>17</v>
      </c>
      <c r="C22" s="43">
        <v>145</v>
      </c>
      <c r="D22" s="43">
        <v>1041</v>
      </c>
      <c r="E22" s="10">
        <v>3867</v>
      </c>
      <c r="F22" s="10">
        <v>4355</v>
      </c>
      <c r="G22" s="10">
        <f t="shared" si="10"/>
        <v>488</v>
      </c>
      <c r="H22" s="10">
        <v>7314</v>
      </c>
      <c r="I22" s="10">
        <v>7929</v>
      </c>
      <c r="J22" s="10">
        <f t="shared" si="11"/>
        <v>615</v>
      </c>
      <c r="K22" s="320">
        <f t="shared" si="2"/>
        <v>12284</v>
      </c>
      <c r="L22" s="10"/>
      <c r="M22" s="10"/>
      <c r="N22" s="337"/>
      <c r="O22" s="190"/>
      <c r="P22" s="10">
        <v>3807</v>
      </c>
      <c r="Q22" s="288">
        <f t="shared" si="3"/>
        <v>548</v>
      </c>
      <c r="R22" s="331"/>
      <c r="S22" s="10">
        <v>7151</v>
      </c>
      <c r="T22" s="288">
        <f t="shared" si="4"/>
        <v>778</v>
      </c>
      <c r="U22" s="331"/>
      <c r="V22" s="58">
        <v>4.7500000000000001E-2</v>
      </c>
      <c r="W22" s="60">
        <f t="shared" si="12"/>
        <v>145</v>
      </c>
      <c r="X22" s="60" t="e">
        <f>ROUND(#REF!*$V22,0)</f>
        <v>#REF!</v>
      </c>
      <c r="Y22" s="60" t="e">
        <f>ROUND(#REF!*$V22,0)</f>
        <v>#REF!</v>
      </c>
      <c r="Z22" s="60" t="e">
        <f>ROUND(#REF!*$V22,0)</f>
        <v>#REF!</v>
      </c>
      <c r="AA22" s="60" t="e">
        <f>ROUND(#REF!*$V22,0)</f>
        <v>#REF!</v>
      </c>
      <c r="AB22" s="60">
        <f t="shared" si="13"/>
        <v>1041</v>
      </c>
      <c r="AC22" s="60" t="e">
        <f>ROUND(#REF!*$V22,0)</f>
        <v>#REF!</v>
      </c>
      <c r="AD22" s="60" t="e">
        <f>ROUND(#REF!*$V22,0)</f>
        <v>#REF!</v>
      </c>
      <c r="AE22" s="60" t="e">
        <f>ROUND(#REF!*$V22,0)</f>
        <v>#REF!</v>
      </c>
      <c r="AF22" s="60">
        <f t="shared" si="14"/>
        <v>3867</v>
      </c>
      <c r="AG22" s="60">
        <f t="shared" si="14"/>
        <v>4355</v>
      </c>
      <c r="AH22" s="60">
        <f t="shared" si="14"/>
        <v>488</v>
      </c>
      <c r="AI22" s="60">
        <f t="shared" si="14"/>
        <v>7314</v>
      </c>
      <c r="AJ22" s="60">
        <f t="shared" si="14"/>
        <v>7929</v>
      </c>
      <c r="AK22" s="60">
        <f t="shared" si="14"/>
        <v>615</v>
      </c>
      <c r="AL22" s="60">
        <f t="shared" si="14"/>
        <v>12285</v>
      </c>
      <c r="AM22" s="60">
        <f t="shared" si="15"/>
        <v>0</v>
      </c>
      <c r="AN22" s="60">
        <f t="shared" si="15"/>
        <v>3790</v>
      </c>
      <c r="AO22" s="60">
        <f t="shared" si="16"/>
        <v>0</v>
      </c>
      <c r="AP22" s="60">
        <f t="shared" si="16"/>
        <v>0</v>
      </c>
      <c r="AQ22" s="60">
        <f t="shared" si="16"/>
        <v>0</v>
      </c>
      <c r="AR22" s="60">
        <f t="shared" si="16"/>
        <v>0</v>
      </c>
      <c r="AS22" s="60">
        <f t="shared" si="16"/>
        <v>0</v>
      </c>
      <c r="AT22" s="60">
        <f t="shared" si="16"/>
        <v>0</v>
      </c>
      <c r="AU22" s="60">
        <f t="shared" si="16"/>
        <v>0</v>
      </c>
      <c r="AV22" s="60">
        <f t="shared" si="16"/>
        <v>0</v>
      </c>
      <c r="AW22" s="60">
        <f t="shared" si="16"/>
        <v>0</v>
      </c>
    </row>
    <row r="23" spans="1:49" ht="15.75" thickBot="1" x14ac:dyDescent="0.3">
      <c r="A23" s="11">
        <v>627</v>
      </c>
      <c r="B23" s="12" t="s">
        <v>18</v>
      </c>
      <c r="C23" s="43"/>
      <c r="D23" s="43"/>
      <c r="E23" s="10"/>
      <c r="F23" s="10"/>
      <c r="G23" s="10">
        <f t="shared" si="10"/>
        <v>0</v>
      </c>
      <c r="H23" s="10"/>
      <c r="I23" s="10"/>
      <c r="J23" s="10">
        <f t="shared" si="11"/>
        <v>0</v>
      </c>
      <c r="K23" s="320">
        <f t="shared" si="2"/>
        <v>0</v>
      </c>
      <c r="L23" s="10"/>
      <c r="M23" s="10"/>
      <c r="N23" s="337"/>
      <c r="O23" s="190"/>
      <c r="P23" s="10"/>
      <c r="Q23" s="288">
        <f t="shared" si="3"/>
        <v>0</v>
      </c>
      <c r="R23" s="331"/>
      <c r="S23" s="10"/>
      <c r="T23" s="288">
        <f t="shared" si="4"/>
        <v>0</v>
      </c>
      <c r="U23" s="331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</row>
    <row r="24" spans="1:49" ht="15.75" thickBot="1" x14ac:dyDescent="0.3">
      <c r="A24" s="14">
        <v>620</v>
      </c>
      <c r="B24" s="15" t="s">
        <v>19</v>
      </c>
      <c r="C24" s="307">
        <f t="shared" ref="C24:D24" si="17">SUM(C15:C23)</f>
        <v>1064</v>
      </c>
      <c r="D24" s="307">
        <f t="shared" si="17"/>
        <v>7658</v>
      </c>
      <c r="E24" s="16">
        <f>SUM(E15:E23)</f>
        <v>28454</v>
      </c>
      <c r="F24" s="16">
        <f>SUM(F15:F23)</f>
        <v>32048</v>
      </c>
      <c r="G24" s="16">
        <f t="shared" ref="G24:M24" si="18">SUM(G15:G23)</f>
        <v>3594</v>
      </c>
      <c r="H24" s="16">
        <f>SUM(H15:H23)</f>
        <v>53818</v>
      </c>
      <c r="I24" s="16">
        <f>SUM(I15:I23)</f>
        <v>58342</v>
      </c>
      <c r="J24" s="16">
        <f t="shared" si="18"/>
        <v>4524</v>
      </c>
      <c r="K24" s="16">
        <f t="shared" si="18"/>
        <v>90390</v>
      </c>
      <c r="L24" s="16">
        <f t="shared" si="18"/>
        <v>0</v>
      </c>
      <c r="M24" s="16">
        <f t="shared" si="18"/>
        <v>0</v>
      </c>
      <c r="N24" s="330"/>
      <c r="O24" s="55"/>
      <c r="P24" s="16">
        <f t="shared" ref="P24" si="19">SUM(P15:P23)</f>
        <v>27734</v>
      </c>
      <c r="Q24" s="288">
        <f t="shared" si="3"/>
        <v>4314</v>
      </c>
      <c r="R24" s="330"/>
      <c r="S24" s="16">
        <f t="shared" ref="S24" si="20">SUM(S15:S23)</f>
        <v>51837</v>
      </c>
      <c r="T24" s="288">
        <f t="shared" si="4"/>
        <v>6505</v>
      </c>
      <c r="U24" s="330"/>
      <c r="V24" s="58">
        <f>SUM(V15:V23)</f>
        <v>0.34950000000000003</v>
      </c>
      <c r="W24" s="60">
        <f>SUM(W15:W22)</f>
        <v>1063</v>
      </c>
      <c r="X24" s="60" t="e">
        <f t="shared" ref="X24:AA24" si="21">SUM(X15:X22)</f>
        <v>#REF!</v>
      </c>
      <c r="Y24" s="60" t="e">
        <f t="shared" si="21"/>
        <v>#REF!</v>
      </c>
      <c r="Z24" s="60" t="e">
        <f t="shared" si="21"/>
        <v>#REF!</v>
      </c>
      <c r="AA24" s="60" t="e">
        <f t="shared" si="21"/>
        <v>#REF!</v>
      </c>
      <c r="AB24" s="60">
        <f t="shared" ref="AB24:AD24" si="22">SUM(AB15:AB22)</f>
        <v>7658</v>
      </c>
      <c r="AC24" s="60" t="e">
        <f t="shared" si="22"/>
        <v>#REF!</v>
      </c>
      <c r="AD24" s="60" t="e">
        <f t="shared" si="22"/>
        <v>#REF!</v>
      </c>
      <c r="AE24" s="60" t="e">
        <f t="shared" ref="AE24:AW24" si="23">SUM(AE15:AE22)</f>
        <v>#REF!</v>
      </c>
      <c r="AF24" s="60">
        <f t="shared" si="23"/>
        <v>28454</v>
      </c>
      <c r="AG24" s="60">
        <f t="shared" si="23"/>
        <v>32048</v>
      </c>
      <c r="AH24" s="60">
        <f t="shared" si="23"/>
        <v>3592</v>
      </c>
      <c r="AI24" s="60">
        <f t="shared" si="23"/>
        <v>53818</v>
      </c>
      <c r="AJ24" s="60">
        <f t="shared" si="23"/>
        <v>58342</v>
      </c>
      <c r="AK24" s="60">
        <f t="shared" si="23"/>
        <v>4523</v>
      </c>
      <c r="AL24" s="60">
        <f t="shared" si="23"/>
        <v>90389</v>
      </c>
      <c r="AM24" s="60">
        <f t="shared" si="23"/>
        <v>0</v>
      </c>
      <c r="AN24" s="60">
        <f t="shared" si="23"/>
        <v>27885</v>
      </c>
      <c r="AO24" s="60">
        <f t="shared" si="23"/>
        <v>0</v>
      </c>
      <c r="AP24" s="60">
        <f t="shared" si="23"/>
        <v>0</v>
      </c>
      <c r="AQ24" s="60">
        <f t="shared" si="23"/>
        <v>0</v>
      </c>
      <c r="AR24" s="60">
        <f t="shared" si="23"/>
        <v>0</v>
      </c>
      <c r="AS24" s="60">
        <f t="shared" si="23"/>
        <v>0</v>
      </c>
      <c r="AT24" s="60">
        <f t="shared" si="23"/>
        <v>0</v>
      </c>
      <c r="AU24" s="60">
        <f t="shared" si="23"/>
        <v>0</v>
      </c>
      <c r="AV24" s="60">
        <f t="shared" si="23"/>
        <v>0</v>
      </c>
      <c r="AW24" s="60">
        <f t="shared" si="23"/>
        <v>0</v>
      </c>
    </row>
    <row r="25" spans="1:49" ht="15.75" thickBot="1" x14ac:dyDescent="0.3">
      <c r="A25" s="17" t="s">
        <v>20</v>
      </c>
      <c r="B25" s="18" t="s">
        <v>21</v>
      </c>
      <c r="C25" s="308">
        <f t="shared" ref="C25:M25" si="24">SUM(C24,C14)</f>
        <v>4108</v>
      </c>
      <c r="D25" s="308">
        <f t="shared" si="24"/>
        <v>29568</v>
      </c>
      <c r="E25" s="19">
        <f>SUM(E24,E14)</f>
        <v>109870</v>
      </c>
      <c r="F25" s="19">
        <f>SUM(F24,F14)</f>
        <v>123741</v>
      </c>
      <c r="G25" s="19">
        <f t="shared" si="24"/>
        <v>13871</v>
      </c>
      <c r="H25" s="19">
        <f>SUM(H24,H14)</f>
        <v>207805</v>
      </c>
      <c r="I25" s="19">
        <f>SUM(I24,I14)</f>
        <v>225272</v>
      </c>
      <c r="J25" s="19">
        <f t="shared" si="24"/>
        <v>17467</v>
      </c>
      <c r="K25" s="19">
        <f t="shared" si="24"/>
        <v>349013</v>
      </c>
      <c r="L25" s="19">
        <f t="shared" si="24"/>
        <v>0</v>
      </c>
      <c r="M25" s="19">
        <f t="shared" si="24"/>
        <v>0</v>
      </c>
      <c r="N25" s="332"/>
      <c r="O25" s="55"/>
      <c r="P25" s="19">
        <f t="shared" ref="P25" si="25">SUM(P24,P14)</f>
        <v>107521</v>
      </c>
      <c r="Q25" s="288">
        <f t="shared" si="3"/>
        <v>16220</v>
      </c>
      <c r="R25" s="332"/>
      <c r="S25" s="19">
        <f t="shared" ref="S25" si="26">SUM(S24,S14)</f>
        <v>201519</v>
      </c>
      <c r="T25" s="288">
        <f t="shared" si="4"/>
        <v>23753</v>
      </c>
      <c r="U25" s="332"/>
      <c r="W25" s="60">
        <f>SUM(C14*$V$24)</f>
        <v>1063.8780000000002</v>
      </c>
      <c r="X25" s="60" t="e">
        <f>SUM(#REF!*$V$24)</f>
        <v>#REF!</v>
      </c>
      <c r="Y25" s="60" t="e">
        <f>SUM(#REF!*$V$24)</f>
        <v>#REF!</v>
      </c>
      <c r="Z25" s="60" t="e">
        <f>SUM(#REF!*$V$24)</f>
        <v>#REF!</v>
      </c>
      <c r="AA25" s="60" t="e">
        <f>SUM(#REF!*$V$24)</f>
        <v>#REF!</v>
      </c>
      <c r="AB25" s="60">
        <f>SUM(D14*$V$24)</f>
        <v>7657.545000000001</v>
      </c>
      <c r="AC25" s="60" t="e">
        <f>SUM(#REF!*$V$24)</f>
        <v>#REF!</v>
      </c>
      <c r="AD25" s="60" t="e">
        <f>SUM(#REF!*$V$24)</f>
        <v>#REF!</v>
      </c>
      <c r="AE25" s="60" t="e">
        <f>SUM(#REF!*$V$24)</f>
        <v>#REF!</v>
      </c>
      <c r="AF25" s="60">
        <f t="shared" ref="AF25:AL25" si="27">SUM(E14*$V$24)</f>
        <v>28454.892000000003</v>
      </c>
      <c r="AG25" s="60">
        <f t="shared" si="27"/>
        <v>32046.703500000003</v>
      </c>
      <c r="AH25" s="60">
        <f t="shared" si="27"/>
        <v>3591.8115000000003</v>
      </c>
      <c r="AI25" s="60">
        <f t="shared" si="27"/>
        <v>53818.456500000008</v>
      </c>
      <c r="AJ25" s="60">
        <f t="shared" si="27"/>
        <v>58342.035000000003</v>
      </c>
      <c r="AK25" s="60">
        <f t="shared" si="27"/>
        <v>4523.5785000000005</v>
      </c>
      <c r="AL25" s="60">
        <f t="shared" si="27"/>
        <v>90388.738500000007</v>
      </c>
      <c r="AM25" s="60">
        <f>SUM(O14*$V$24)</f>
        <v>0</v>
      </c>
      <c r="AN25" s="60">
        <f>SUM(P14*$V$24)</f>
        <v>27885.556500000002</v>
      </c>
      <c r="AO25" s="60">
        <f t="shared" ref="AO25:AW25" si="28">SUM(V14*$V$24)</f>
        <v>0</v>
      </c>
      <c r="AP25" s="60">
        <f t="shared" si="28"/>
        <v>0</v>
      </c>
      <c r="AQ25" s="60">
        <f t="shared" si="28"/>
        <v>0</v>
      </c>
      <c r="AR25" s="60">
        <f t="shared" si="28"/>
        <v>0</v>
      </c>
      <c r="AS25" s="60">
        <f t="shared" si="28"/>
        <v>0</v>
      </c>
      <c r="AT25" s="60">
        <f t="shared" si="28"/>
        <v>0</v>
      </c>
      <c r="AU25" s="60">
        <f t="shared" si="28"/>
        <v>0</v>
      </c>
      <c r="AV25" s="60">
        <f t="shared" si="28"/>
        <v>0</v>
      </c>
      <c r="AW25" s="60">
        <f t="shared" si="28"/>
        <v>0</v>
      </c>
    </row>
    <row r="26" spans="1:49" x14ac:dyDescent="0.25">
      <c r="A26" s="20">
        <v>631001</v>
      </c>
      <c r="B26" s="21" t="s">
        <v>22</v>
      </c>
      <c r="C26" s="40"/>
      <c r="D26" s="40"/>
      <c r="E26" s="7">
        <v>480</v>
      </c>
      <c r="F26" s="7">
        <v>480</v>
      </c>
      <c r="G26" s="10">
        <f>SUM(F26-E26)</f>
        <v>0</v>
      </c>
      <c r="H26" s="7">
        <v>720</v>
      </c>
      <c r="I26" s="7">
        <v>720</v>
      </c>
      <c r="J26" s="10">
        <f>SUM(I26-H26)</f>
        <v>0</v>
      </c>
      <c r="K26" s="320">
        <f>SUM(F26+I26)</f>
        <v>1200</v>
      </c>
      <c r="L26" s="7"/>
      <c r="M26" s="7"/>
      <c r="N26" s="337"/>
      <c r="O26" s="190"/>
      <c r="P26" s="10">
        <v>259</v>
      </c>
      <c r="Q26" s="288">
        <f t="shared" si="3"/>
        <v>221</v>
      </c>
      <c r="R26" s="331"/>
      <c r="S26" s="7">
        <v>682</v>
      </c>
      <c r="T26" s="288">
        <f t="shared" si="4"/>
        <v>38</v>
      </c>
      <c r="U26" s="331"/>
    </row>
    <row r="27" spans="1:49" ht="15.75" thickBot="1" x14ac:dyDescent="0.3">
      <c r="A27" s="22">
        <v>631002</v>
      </c>
      <c r="B27" s="23" t="s">
        <v>23</v>
      </c>
      <c r="C27" s="69"/>
      <c r="D27" s="69"/>
      <c r="E27" s="24">
        <v>0</v>
      </c>
      <c r="F27" s="24">
        <v>0</v>
      </c>
      <c r="G27" s="10">
        <f>SUM(F27-E27)</f>
        <v>0</v>
      </c>
      <c r="H27" s="24">
        <v>0</v>
      </c>
      <c r="I27" s="24">
        <v>0</v>
      </c>
      <c r="J27" s="10">
        <f>SUM(I27-H27)</f>
        <v>0</v>
      </c>
      <c r="K27" s="320">
        <f t="shared" ref="K27" si="29">SUM(F27+I27)</f>
        <v>0</v>
      </c>
      <c r="L27" s="24">
        <v>3100</v>
      </c>
      <c r="M27" s="24">
        <v>400</v>
      </c>
      <c r="N27" s="337"/>
      <c r="O27" s="190"/>
      <c r="P27" s="24">
        <v>0</v>
      </c>
      <c r="Q27" s="288">
        <f t="shared" si="3"/>
        <v>0</v>
      </c>
      <c r="R27" s="331"/>
      <c r="S27" s="24">
        <v>0</v>
      </c>
      <c r="T27" s="288">
        <f t="shared" si="4"/>
        <v>0</v>
      </c>
      <c r="U27" s="331"/>
    </row>
    <row r="28" spans="1:49" ht="15.75" thickBot="1" x14ac:dyDescent="0.3">
      <c r="A28" s="25">
        <v>631</v>
      </c>
      <c r="B28" s="26" t="s">
        <v>24</v>
      </c>
      <c r="C28" s="309">
        <f t="shared" ref="C28:D28" si="30">SUM(C26:C27)</f>
        <v>0</v>
      </c>
      <c r="D28" s="309">
        <f t="shared" si="30"/>
        <v>0</v>
      </c>
      <c r="E28" s="27">
        <f>SUM(E26:E27)</f>
        <v>480</v>
      </c>
      <c r="F28" s="27">
        <f>SUM(F26:F27)</f>
        <v>480</v>
      </c>
      <c r="G28" s="27">
        <f t="shared" ref="G28:K28" si="31">SUM(G26:G27)</f>
        <v>0</v>
      </c>
      <c r="H28" s="27">
        <f>SUM(H26:H27)</f>
        <v>720</v>
      </c>
      <c r="I28" s="27">
        <f>SUM(I26:I27)</f>
        <v>720</v>
      </c>
      <c r="J28" s="27">
        <f t="shared" si="31"/>
        <v>0</v>
      </c>
      <c r="K28" s="27">
        <f t="shared" si="31"/>
        <v>1200</v>
      </c>
      <c r="L28" s="27">
        <f t="shared" ref="L28:M28" si="32">SUM(L26:L27)</f>
        <v>3100</v>
      </c>
      <c r="M28" s="27">
        <f t="shared" si="32"/>
        <v>400</v>
      </c>
      <c r="N28" s="333"/>
      <c r="O28" s="191"/>
      <c r="P28" s="27">
        <f t="shared" ref="P28" si="33">SUM(P26:P27)</f>
        <v>259</v>
      </c>
      <c r="Q28" s="288">
        <f t="shared" si="3"/>
        <v>221</v>
      </c>
      <c r="R28" s="333"/>
      <c r="S28" s="27">
        <f t="shared" ref="S28" si="34">SUM(S26:S27)</f>
        <v>682</v>
      </c>
      <c r="T28" s="288">
        <f t="shared" si="4"/>
        <v>38</v>
      </c>
      <c r="U28" s="333"/>
    </row>
    <row r="29" spans="1:49" x14ac:dyDescent="0.25">
      <c r="A29" s="5" t="s">
        <v>25</v>
      </c>
      <c r="B29" s="6" t="s">
        <v>26</v>
      </c>
      <c r="C29" s="49"/>
      <c r="D29" s="49"/>
      <c r="E29" s="28">
        <v>1800</v>
      </c>
      <c r="F29" s="28">
        <v>1800</v>
      </c>
      <c r="G29" s="10">
        <f t="shared" ref="G29:G35" si="35">SUM(F29-E29)</f>
        <v>0</v>
      </c>
      <c r="H29" s="28">
        <v>2700</v>
      </c>
      <c r="I29" s="28">
        <v>2700</v>
      </c>
      <c r="J29" s="10">
        <f t="shared" ref="J29:J35" si="36">SUM(I29-H29)</f>
        <v>0</v>
      </c>
      <c r="K29" s="320">
        <f t="shared" ref="K29:K35" si="37">SUM(F29+I29)</f>
        <v>4500</v>
      </c>
      <c r="L29" s="28"/>
      <c r="M29" s="28"/>
      <c r="N29" s="337"/>
      <c r="O29" s="191"/>
      <c r="P29" s="10">
        <v>1031</v>
      </c>
      <c r="Q29" s="288">
        <f t="shared" si="3"/>
        <v>769</v>
      </c>
      <c r="R29" s="331"/>
      <c r="S29" s="28">
        <v>2548</v>
      </c>
      <c r="T29" s="288">
        <f t="shared" si="4"/>
        <v>152</v>
      </c>
      <c r="U29" s="331"/>
    </row>
    <row r="30" spans="1:49" x14ac:dyDescent="0.25">
      <c r="A30" s="8" t="s">
        <v>27</v>
      </c>
      <c r="B30" s="9" t="s">
        <v>28</v>
      </c>
      <c r="C30" s="43"/>
      <c r="D30" s="43"/>
      <c r="E30" s="10">
        <v>4800</v>
      </c>
      <c r="F30" s="10">
        <v>4800</v>
      </c>
      <c r="G30" s="10">
        <f t="shared" si="35"/>
        <v>0</v>
      </c>
      <c r="H30" s="10">
        <v>7200</v>
      </c>
      <c r="I30" s="10">
        <v>7200</v>
      </c>
      <c r="J30" s="10">
        <f t="shared" si="36"/>
        <v>0</v>
      </c>
      <c r="K30" s="320">
        <f t="shared" si="37"/>
        <v>12000</v>
      </c>
      <c r="L30" s="10"/>
      <c r="M30" s="10"/>
      <c r="N30" s="337"/>
      <c r="O30" s="191"/>
      <c r="P30" s="10">
        <v>2933</v>
      </c>
      <c r="Q30" s="288">
        <f t="shared" si="3"/>
        <v>1867</v>
      </c>
      <c r="R30" s="331"/>
      <c r="S30" s="10">
        <v>4849</v>
      </c>
      <c r="T30" s="288">
        <f t="shared" si="4"/>
        <v>2351</v>
      </c>
      <c r="U30" s="331"/>
    </row>
    <row r="31" spans="1:49" x14ac:dyDescent="0.25">
      <c r="A31" s="8" t="s">
        <v>29</v>
      </c>
      <c r="B31" s="9" t="s">
        <v>30</v>
      </c>
      <c r="C31" s="43"/>
      <c r="D31" s="43"/>
      <c r="E31" s="10">
        <v>0</v>
      </c>
      <c r="F31" s="10">
        <v>0</v>
      </c>
      <c r="G31" s="10">
        <f t="shared" si="35"/>
        <v>0</v>
      </c>
      <c r="H31" s="10">
        <v>0</v>
      </c>
      <c r="I31" s="10">
        <v>0</v>
      </c>
      <c r="J31" s="10">
        <f t="shared" si="36"/>
        <v>0</v>
      </c>
      <c r="K31" s="320">
        <f t="shared" si="37"/>
        <v>0</v>
      </c>
      <c r="L31" s="10"/>
      <c r="M31" s="10"/>
      <c r="N31" s="337"/>
      <c r="P31" s="10">
        <v>0</v>
      </c>
      <c r="Q31" s="288">
        <f t="shared" si="3"/>
        <v>0</v>
      </c>
      <c r="R31" s="331"/>
      <c r="S31" s="10">
        <v>0</v>
      </c>
      <c r="T31" s="288">
        <f t="shared" si="4"/>
        <v>0</v>
      </c>
      <c r="U31" s="331"/>
    </row>
    <row r="32" spans="1:49" x14ac:dyDescent="0.25">
      <c r="A32" s="8">
        <v>632002</v>
      </c>
      <c r="B32" s="9" t="s">
        <v>31</v>
      </c>
      <c r="C32" s="43"/>
      <c r="D32" s="43"/>
      <c r="E32" s="10">
        <v>120</v>
      </c>
      <c r="F32" s="10">
        <v>120</v>
      </c>
      <c r="G32" s="10">
        <f t="shared" si="35"/>
        <v>0</v>
      </c>
      <c r="H32" s="10">
        <v>180</v>
      </c>
      <c r="I32" s="10">
        <v>180</v>
      </c>
      <c r="J32" s="10">
        <f t="shared" si="36"/>
        <v>0</v>
      </c>
      <c r="K32" s="320">
        <f t="shared" si="37"/>
        <v>300</v>
      </c>
      <c r="L32" s="10"/>
      <c r="M32" s="10"/>
      <c r="N32" s="337"/>
      <c r="P32" s="10">
        <v>72</v>
      </c>
      <c r="Q32" s="288">
        <f t="shared" si="3"/>
        <v>48</v>
      </c>
      <c r="R32" s="331"/>
      <c r="S32" s="10">
        <v>125</v>
      </c>
      <c r="T32" s="288">
        <f t="shared" si="4"/>
        <v>55</v>
      </c>
      <c r="U32" s="331"/>
    </row>
    <row r="33" spans="1:21" x14ac:dyDescent="0.25">
      <c r="A33" s="11">
        <v>632003</v>
      </c>
      <c r="B33" s="12" t="s">
        <v>32</v>
      </c>
      <c r="C33" s="43"/>
      <c r="D33" s="43"/>
      <c r="E33" s="10">
        <v>100</v>
      </c>
      <c r="F33" s="10">
        <v>100</v>
      </c>
      <c r="G33" s="10">
        <f t="shared" si="35"/>
        <v>0</v>
      </c>
      <c r="H33" s="10">
        <v>150</v>
      </c>
      <c r="I33" s="10">
        <v>150</v>
      </c>
      <c r="J33" s="10">
        <f t="shared" si="36"/>
        <v>0</v>
      </c>
      <c r="K33" s="320">
        <f t="shared" si="37"/>
        <v>250</v>
      </c>
      <c r="L33" s="10"/>
      <c r="M33" s="10"/>
      <c r="N33" s="337"/>
      <c r="P33" s="10">
        <v>104</v>
      </c>
      <c r="Q33" s="288">
        <f t="shared" si="3"/>
        <v>-4</v>
      </c>
      <c r="R33" s="331"/>
      <c r="S33" s="10">
        <v>158</v>
      </c>
      <c r="T33" s="288">
        <f t="shared" si="4"/>
        <v>-8</v>
      </c>
      <c r="U33" s="331"/>
    </row>
    <row r="34" spans="1:21" x14ac:dyDescent="0.25">
      <c r="A34" s="11">
        <v>632004</v>
      </c>
      <c r="B34" s="12" t="s">
        <v>33</v>
      </c>
      <c r="C34" s="43"/>
      <c r="D34" s="43"/>
      <c r="E34" s="10">
        <v>0</v>
      </c>
      <c r="F34" s="10">
        <v>0</v>
      </c>
      <c r="G34" s="10">
        <f t="shared" si="35"/>
        <v>0</v>
      </c>
      <c r="H34" s="10">
        <v>0</v>
      </c>
      <c r="I34" s="10">
        <v>0</v>
      </c>
      <c r="J34" s="10">
        <f t="shared" si="36"/>
        <v>0</v>
      </c>
      <c r="K34" s="320">
        <f t="shared" si="37"/>
        <v>0</v>
      </c>
      <c r="L34" s="10"/>
      <c r="M34" s="10"/>
      <c r="N34" s="337"/>
      <c r="P34" s="10">
        <v>0</v>
      </c>
      <c r="Q34" s="288">
        <f t="shared" si="3"/>
        <v>0</v>
      </c>
      <c r="R34" s="331"/>
      <c r="S34" s="10">
        <v>0</v>
      </c>
      <c r="T34" s="288">
        <f t="shared" si="4"/>
        <v>0</v>
      </c>
      <c r="U34" s="331"/>
    </row>
    <row r="35" spans="1:21" ht="15.75" thickBot="1" x14ac:dyDescent="0.3">
      <c r="A35" s="11">
        <v>632005</v>
      </c>
      <c r="B35" s="12" t="s">
        <v>34</v>
      </c>
      <c r="C35" s="43"/>
      <c r="D35" s="43"/>
      <c r="E35" s="10">
        <v>200</v>
      </c>
      <c r="F35" s="10">
        <v>200</v>
      </c>
      <c r="G35" s="10">
        <f t="shared" si="35"/>
        <v>0</v>
      </c>
      <c r="H35" s="10">
        <v>300</v>
      </c>
      <c r="I35" s="10">
        <v>300</v>
      </c>
      <c r="J35" s="10">
        <f t="shared" si="36"/>
        <v>0</v>
      </c>
      <c r="K35" s="320">
        <f t="shared" si="37"/>
        <v>500</v>
      </c>
      <c r="L35" s="10"/>
      <c r="M35" s="10"/>
      <c r="N35" s="337"/>
      <c r="P35" s="10">
        <v>159</v>
      </c>
      <c r="Q35" s="288">
        <f t="shared" si="3"/>
        <v>41</v>
      </c>
      <c r="S35" s="10">
        <v>241</v>
      </c>
      <c r="T35" s="288">
        <f t="shared" si="4"/>
        <v>59</v>
      </c>
    </row>
    <row r="36" spans="1:21" ht="15.75" thickBot="1" x14ac:dyDescent="0.3">
      <c r="A36" s="25">
        <v>632</v>
      </c>
      <c r="B36" s="26" t="s">
        <v>35</v>
      </c>
      <c r="C36" s="309">
        <f t="shared" ref="C36:D36" si="38">SUM(C29:C35)</f>
        <v>0</v>
      </c>
      <c r="D36" s="309">
        <f t="shared" si="38"/>
        <v>0</v>
      </c>
      <c r="E36" s="27">
        <f>SUM(E29:E35)</f>
        <v>7020</v>
      </c>
      <c r="F36" s="27">
        <f>SUM(F29:F35)</f>
        <v>7020</v>
      </c>
      <c r="G36" s="27">
        <f t="shared" ref="G36:K36" si="39">SUM(G29:G35)</f>
        <v>0</v>
      </c>
      <c r="H36" s="27">
        <f>SUM(H29:H35)</f>
        <v>10530</v>
      </c>
      <c r="I36" s="27">
        <f>SUM(I29:I35)</f>
        <v>10530</v>
      </c>
      <c r="J36" s="27">
        <f t="shared" si="39"/>
        <v>0</v>
      </c>
      <c r="K36" s="27">
        <f t="shared" si="39"/>
        <v>17550</v>
      </c>
      <c r="L36" s="27">
        <f t="shared" ref="L36:M36" si="40">SUM(L29:L35)</f>
        <v>0</v>
      </c>
      <c r="M36" s="27">
        <f t="shared" si="40"/>
        <v>0</v>
      </c>
      <c r="N36" s="333"/>
      <c r="P36" s="27">
        <f t="shared" ref="P36" si="41">SUM(P29:P35)</f>
        <v>4299</v>
      </c>
      <c r="Q36" s="288">
        <f t="shared" si="3"/>
        <v>2721</v>
      </c>
      <c r="S36" s="27">
        <f t="shared" ref="S36" si="42">SUM(S29:S35)</f>
        <v>7921</v>
      </c>
      <c r="T36" s="288">
        <f t="shared" si="4"/>
        <v>2609</v>
      </c>
    </row>
    <row r="37" spans="1:21" x14ac:dyDescent="0.25">
      <c r="A37" s="5">
        <v>633001</v>
      </c>
      <c r="B37" s="6" t="s">
        <v>36</v>
      </c>
      <c r="C37" s="43"/>
      <c r="D37" s="43"/>
      <c r="E37" s="10">
        <v>2800</v>
      </c>
      <c r="F37" s="10">
        <v>2800</v>
      </c>
      <c r="G37" s="10">
        <f t="shared" ref="G37:G50" si="43">SUM(F37-E37)</f>
        <v>0</v>
      </c>
      <c r="H37" s="10">
        <v>4200</v>
      </c>
      <c r="I37" s="10">
        <v>4200</v>
      </c>
      <c r="J37" s="10">
        <f t="shared" ref="J37:J50" si="44">SUM(I37-H37)</f>
        <v>0</v>
      </c>
      <c r="K37" s="320">
        <f t="shared" ref="K37:K50" si="45">SUM(F37+I37)</f>
        <v>7000</v>
      </c>
      <c r="L37" s="10"/>
      <c r="M37" s="10"/>
      <c r="N37" s="337"/>
      <c r="P37" s="10">
        <v>1724</v>
      </c>
      <c r="Q37" s="288">
        <f t="shared" si="3"/>
        <v>1076</v>
      </c>
      <c r="S37" s="10">
        <v>2298</v>
      </c>
      <c r="T37" s="288">
        <f t="shared" si="4"/>
        <v>1902</v>
      </c>
    </row>
    <row r="38" spans="1:21" x14ac:dyDescent="0.25">
      <c r="A38" s="5">
        <v>633002</v>
      </c>
      <c r="B38" s="6" t="s">
        <v>37</v>
      </c>
      <c r="C38" s="43"/>
      <c r="D38" s="43"/>
      <c r="E38" s="10">
        <v>800</v>
      </c>
      <c r="F38" s="10">
        <v>800</v>
      </c>
      <c r="G38" s="10">
        <f t="shared" si="43"/>
        <v>0</v>
      </c>
      <c r="H38" s="10">
        <v>1200</v>
      </c>
      <c r="I38" s="10">
        <v>1200</v>
      </c>
      <c r="J38" s="10">
        <f t="shared" si="44"/>
        <v>0</v>
      </c>
      <c r="K38" s="320">
        <f t="shared" si="45"/>
        <v>2000</v>
      </c>
      <c r="L38" s="10"/>
      <c r="M38" s="10"/>
      <c r="N38" s="337"/>
      <c r="P38" s="10">
        <v>28</v>
      </c>
      <c r="Q38" s="288">
        <f t="shared" si="3"/>
        <v>772</v>
      </c>
      <c r="S38" s="10">
        <v>42</v>
      </c>
      <c r="T38" s="288">
        <f t="shared" si="4"/>
        <v>1158</v>
      </c>
    </row>
    <row r="39" spans="1:21" x14ac:dyDescent="0.25">
      <c r="A39" s="8">
        <v>633003</v>
      </c>
      <c r="B39" s="9" t="s">
        <v>38</v>
      </c>
      <c r="C39" s="43"/>
      <c r="D39" s="43"/>
      <c r="E39" s="10">
        <v>0</v>
      </c>
      <c r="F39" s="10">
        <v>0</v>
      </c>
      <c r="G39" s="10">
        <f t="shared" si="43"/>
        <v>0</v>
      </c>
      <c r="H39" s="10">
        <v>0</v>
      </c>
      <c r="I39" s="10">
        <v>0</v>
      </c>
      <c r="J39" s="10">
        <f t="shared" si="44"/>
        <v>0</v>
      </c>
      <c r="K39" s="320">
        <f t="shared" si="45"/>
        <v>0</v>
      </c>
      <c r="L39" s="10"/>
      <c r="M39" s="10"/>
      <c r="N39" s="337"/>
      <c r="P39" s="10">
        <v>0</v>
      </c>
      <c r="Q39" s="288">
        <f t="shared" si="3"/>
        <v>0</v>
      </c>
      <c r="S39" s="10">
        <v>0</v>
      </c>
      <c r="T39" s="288">
        <f t="shared" si="4"/>
        <v>0</v>
      </c>
    </row>
    <row r="40" spans="1:21" x14ac:dyDescent="0.25">
      <c r="A40" s="8">
        <v>633004</v>
      </c>
      <c r="B40" s="9" t="s">
        <v>39</v>
      </c>
      <c r="C40" s="43"/>
      <c r="D40" s="43"/>
      <c r="E40" s="10">
        <v>400</v>
      </c>
      <c r="F40" s="10">
        <v>400</v>
      </c>
      <c r="G40" s="10">
        <f t="shared" si="43"/>
        <v>0</v>
      </c>
      <c r="H40" s="10">
        <v>600</v>
      </c>
      <c r="I40" s="10">
        <v>600</v>
      </c>
      <c r="J40" s="10">
        <f t="shared" si="44"/>
        <v>0</v>
      </c>
      <c r="K40" s="320">
        <f t="shared" si="45"/>
        <v>1000</v>
      </c>
      <c r="L40" s="10"/>
      <c r="M40" s="10"/>
      <c r="N40" s="337"/>
      <c r="P40" s="10">
        <v>326</v>
      </c>
      <c r="Q40" s="288">
        <f t="shared" si="3"/>
        <v>74</v>
      </c>
      <c r="S40" s="10">
        <v>519</v>
      </c>
      <c r="T40" s="288">
        <f t="shared" si="4"/>
        <v>81</v>
      </c>
    </row>
    <row r="41" spans="1:21" x14ac:dyDescent="0.25">
      <c r="A41" s="8">
        <v>633005</v>
      </c>
      <c r="B41" s="9" t="s">
        <v>40</v>
      </c>
      <c r="C41" s="43"/>
      <c r="D41" s="43"/>
      <c r="E41" s="10">
        <v>0</v>
      </c>
      <c r="F41" s="10">
        <v>0</v>
      </c>
      <c r="G41" s="10">
        <f t="shared" si="43"/>
        <v>0</v>
      </c>
      <c r="H41" s="10">
        <v>0</v>
      </c>
      <c r="I41" s="10">
        <v>0</v>
      </c>
      <c r="J41" s="10">
        <f t="shared" si="44"/>
        <v>0</v>
      </c>
      <c r="K41" s="320">
        <f t="shared" si="45"/>
        <v>0</v>
      </c>
      <c r="L41" s="10"/>
      <c r="M41" s="10"/>
      <c r="N41" s="337"/>
      <c r="P41" s="10">
        <v>0</v>
      </c>
      <c r="Q41" s="288">
        <f t="shared" si="3"/>
        <v>0</v>
      </c>
      <c r="S41" s="10">
        <v>0</v>
      </c>
      <c r="T41" s="288">
        <f t="shared" si="4"/>
        <v>0</v>
      </c>
    </row>
    <row r="42" spans="1:21" x14ac:dyDescent="0.25">
      <c r="A42" s="8">
        <v>633006</v>
      </c>
      <c r="B42" s="29" t="s">
        <v>41</v>
      </c>
      <c r="C42" s="43">
        <v>500</v>
      </c>
      <c r="D42" s="43"/>
      <c r="E42" s="10">
        <v>4000</v>
      </c>
      <c r="F42" s="10">
        <v>4000</v>
      </c>
      <c r="G42" s="10">
        <f t="shared" si="43"/>
        <v>0</v>
      </c>
      <c r="H42" s="10">
        <v>6000</v>
      </c>
      <c r="I42" s="10">
        <v>6000</v>
      </c>
      <c r="J42" s="10">
        <f t="shared" si="44"/>
        <v>0</v>
      </c>
      <c r="K42" s="320">
        <f t="shared" si="45"/>
        <v>10000</v>
      </c>
      <c r="L42" s="10">
        <v>200</v>
      </c>
      <c r="M42" s="10">
        <v>100</v>
      </c>
      <c r="N42" s="337"/>
      <c r="P42" s="10">
        <v>3825</v>
      </c>
      <c r="Q42" s="288">
        <f t="shared" si="3"/>
        <v>175</v>
      </c>
      <c r="S42" s="10">
        <v>5438</v>
      </c>
      <c r="T42" s="288">
        <f t="shared" si="4"/>
        <v>562</v>
      </c>
    </row>
    <row r="43" spans="1:21" x14ac:dyDescent="0.25">
      <c r="A43" s="11">
        <v>633009</v>
      </c>
      <c r="B43" s="12" t="s">
        <v>42</v>
      </c>
      <c r="C43" s="43"/>
      <c r="D43" s="43"/>
      <c r="E43" s="10">
        <v>2000</v>
      </c>
      <c r="F43" s="10">
        <v>2000</v>
      </c>
      <c r="G43" s="10">
        <f t="shared" si="43"/>
        <v>0</v>
      </c>
      <c r="H43" s="10">
        <v>3000</v>
      </c>
      <c r="I43" s="10">
        <v>3000</v>
      </c>
      <c r="J43" s="10">
        <f t="shared" si="44"/>
        <v>0</v>
      </c>
      <c r="K43" s="320">
        <f t="shared" si="45"/>
        <v>5000</v>
      </c>
      <c r="L43" s="10">
        <v>100</v>
      </c>
      <c r="M43" s="10">
        <v>167</v>
      </c>
      <c r="N43" s="337"/>
      <c r="P43" s="10">
        <v>1214</v>
      </c>
      <c r="Q43" s="288">
        <f t="shared" si="3"/>
        <v>786</v>
      </c>
      <c r="S43" s="10">
        <v>2160</v>
      </c>
      <c r="T43" s="288">
        <f t="shared" si="4"/>
        <v>840</v>
      </c>
    </row>
    <row r="44" spans="1:21" x14ac:dyDescent="0.25">
      <c r="A44" s="8">
        <v>633010</v>
      </c>
      <c r="B44" s="29" t="s">
        <v>43</v>
      </c>
      <c r="C44" s="43"/>
      <c r="D44" s="43"/>
      <c r="E44" s="10">
        <v>80</v>
      </c>
      <c r="F44" s="10">
        <v>80</v>
      </c>
      <c r="G44" s="10">
        <f t="shared" si="43"/>
        <v>0</v>
      </c>
      <c r="H44" s="10">
        <v>120</v>
      </c>
      <c r="I44" s="10">
        <v>120</v>
      </c>
      <c r="J44" s="10">
        <f t="shared" si="44"/>
        <v>0</v>
      </c>
      <c r="K44" s="320">
        <f t="shared" si="45"/>
        <v>200</v>
      </c>
      <c r="L44" s="10"/>
      <c r="M44" s="10"/>
      <c r="N44" s="337"/>
      <c r="P44" s="10">
        <v>17</v>
      </c>
      <c r="Q44" s="288">
        <f t="shared" si="3"/>
        <v>63</v>
      </c>
      <c r="S44" s="10">
        <v>28</v>
      </c>
      <c r="T44" s="288">
        <f t="shared" si="4"/>
        <v>92</v>
      </c>
    </row>
    <row r="45" spans="1:21" x14ac:dyDescent="0.25">
      <c r="A45" s="8">
        <v>633011</v>
      </c>
      <c r="B45" s="30" t="s">
        <v>44</v>
      </c>
      <c r="C45" s="43"/>
      <c r="D45" s="43"/>
      <c r="E45" s="10">
        <v>0</v>
      </c>
      <c r="F45" s="10">
        <v>0</v>
      </c>
      <c r="G45" s="10">
        <f t="shared" si="43"/>
        <v>0</v>
      </c>
      <c r="H45" s="10">
        <v>0</v>
      </c>
      <c r="I45" s="10">
        <v>0</v>
      </c>
      <c r="J45" s="10">
        <f t="shared" si="44"/>
        <v>0</v>
      </c>
      <c r="K45" s="320">
        <f t="shared" si="45"/>
        <v>0</v>
      </c>
      <c r="L45" s="10"/>
      <c r="M45" s="10"/>
      <c r="N45" s="337"/>
      <c r="P45" s="10">
        <v>0</v>
      </c>
      <c r="Q45" s="288">
        <f t="shared" si="3"/>
        <v>0</v>
      </c>
      <c r="S45" s="10">
        <v>0</v>
      </c>
      <c r="T45" s="288">
        <f t="shared" si="4"/>
        <v>0</v>
      </c>
    </row>
    <row r="46" spans="1:21" x14ac:dyDescent="0.25">
      <c r="A46" s="11">
        <v>633013</v>
      </c>
      <c r="B46" s="12" t="s">
        <v>45</v>
      </c>
      <c r="C46" s="43"/>
      <c r="D46" s="43"/>
      <c r="E46" s="10">
        <v>40</v>
      </c>
      <c r="F46" s="10">
        <v>40</v>
      </c>
      <c r="G46" s="10">
        <f t="shared" si="43"/>
        <v>0</v>
      </c>
      <c r="H46" s="10">
        <v>60</v>
      </c>
      <c r="I46" s="10">
        <v>60</v>
      </c>
      <c r="J46" s="10">
        <f t="shared" si="44"/>
        <v>0</v>
      </c>
      <c r="K46" s="320">
        <f t="shared" si="45"/>
        <v>100</v>
      </c>
      <c r="L46" s="10"/>
      <c r="M46" s="10"/>
      <c r="N46" s="337"/>
      <c r="P46" s="10">
        <v>24</v>
      </c>
      <c r="Q46" s="288">
        <f t="shared" si="3"/>
        <v>16</v>
      </c>
      <c r="S46" s="10">
        <v>36</v>
      </c>
      <c r="T46" s="288">
        <f t="shared" si="4"/>
        <v>24</v>
      </c>
    </row>
    <row r="47" spans="1:21" x14ac:dyDescent="0.25">
      <c r="A47" s="11">
        <v>633015</v>
      </c>
      <c r="B47" s="12" t="s">
        <v>46</v>
      </c>
      <c r="C47" s="43"/>
      <c r="D47" s="43"/>
      <c r="E47" s="10">
        <v>40</v>
      </c>
      <c r="F47" s="10">
        <v>40</v>
      </c>
      <c r="G47" s="10">
        <f t="shared" si="43"/>
        <v>0</v>
      </c>
      <c r="H47" s="10">
        <v>60</v>
      </c>
      <c r="I47" s="10">
        <v>60</v>
      </c>
      <c r="J47" s="10">
        <f t="shared" si="44"/>
        <v>0</v>
      </c>
      <c r="K47" s="320">
        <f t="shared" si="45"/>
        <v>100</v>
      </c>
      <c r="L47" s="10"/>
      <c r="M47" s="10"/>
      <c r="N47" s="337"/>
      <c r="P47" s="10">
        <v>15</v>
      </c>
      <c r="Q47" s="288">
        <f t="shared" si="3"/>
        <v>25</v>
      </c>
      <c r="S47" s="10">
        <v>23</v>
      </c>
      <c r="T47" s="288">
        <f t="shared" si="4"/>
        <v>37</v>
      </c>
    </row>
    <row r="48" spans="1:21" x14ac:dyDescent="0.25">
      <c r="A48" s="11">
        <v>633016</v>
      </c>
      <c r="B48" s="12" t="s">
        <v>47</v>
      </c>
      <c r="C48" s="43"/>
      <c r="D48" s="43"/>
      <c r="E48" s="10">
        <v>0</v>
      </c>
      <c r="F48" s="10">
        <v>0</v>
      </c>
      <c r="G48" s="10">
        <f t="shared" si="43"/>
        <v>0</v>
      </c>
      <c r="H48" s="10">
        <v>0</v>
      </c>
      <c r="I48" s="10">
        <v>0</v>
      </c>
      <c r="J48" s="10">
        <f t="shared" si="44"/>
        <v>0</v>
      </c>
      <c r="K48" s="320">
        <f t="shared" si="45"/>
        <v>0</v>
      </c>
      <c r="L48" s="10"/>
      <c r="M48" s="10"/>
      <c r="N48" s="337"/>
      <c r="P48" s="10">
        <v>0</v>
      </c>
      <c r="Q48" s="288">
        <f t="shared" si="3"/>
        <v>0</v>
      </c>
      <c r="S48" s="10">
        <v>0</v>
      </c>
      <c r="T48" s="288">
        <f t="shared" si="4"/>
        <v>0</v>
      </c>
    </row>
    <row r="49" spans="1:20" x14ac:dyDescent="0.25">
      <c r="A49" s="11">
        <v>633018</v>
      </c>
      <c r="B49" s="12" t="s">
        <v>48</v>
      </c>
      <c r="C49" s="43"/>
      <c r="D49" s="43"/>
      <c r="E49" s="10">
        <v>0</v>
      </c>
      <c r="F49" s="10">
        <v>0</v>
      </c>
      <c r="G49" s="10">
        <f t="shared" si="43"/>
        <v>0</v>
      </c>
      <c r="H49" s="10">
        <v>0</v>
      </c>
      <c r="I49" s="10">
        <v>0</v>
      </c>
      <c r="J49" s="10">
        <f t="shared" si="44"/>
        <v>0</v>
      </c>
      <c r="K49" s="320">
        <f t="shared" si="45"/>
        <v>0</v>
      </c>
      <c r="L49" s="10"/>
      <c r="M49" s="10"/>
      <c r="N49" s="337"/>
      <c r="P49" s="10">
        <v>0</v>
      </c>
      <c r="Q49" s="288">
        <f t="shared" si="3"/>
        <v>0</v>
      </c>
      <c r="S49" s="10">
        <v>0</v>
      </c>
      <c r="T49" s="288">
        <f t="shared" si="4"/>
        <v>0</v>
      </c>
    </row>
    <row r="50" spans="1:20" ht="15.75" thickBot="1" x14ac:dyDescent="0.3">
      <c r="A50" s="11">
        <v>633019</v>
      </c>
      <c r="B50" s="12" t="s">
        <v>33</v>
      </c>
      <c r="C50" s="43"/>
      <c r="D50" s="43"/>
      <c r="E50" s="10">
        <v>0</v>
      </c>
      <c r="F50" s="10">
        <v>0</v>
      </c>
      <c r="G50" s="10">
        <f t="shared" si="43"/>
        <v>0</v>
      </c>
      <c r="H50" s="10">
        <v>0</v>
      </c>
      <c r="I50" s="10">
        <v>0</v>
      </c>
      <c r="J50" s="10">
        <f t="shared" si="44"/>
        <v>0</v>
      </c>
      <c r="K50" s="320">
        <f t="shared" si="45"/>
        <v>0</v>
      </c>
      <c r="L50" s="10"/>
      <c r="M50" s="10"/>
      <c r="N50" s="337"/>
      <c r="P50" s="10">
        <v>0</v>
      </c>
      <c r="Q50" s="288">
        <f t="shared" si="3"/>
        <v>0</v>
      </c>
      <c r="S50" s="10">
        <v>0</v>
      </c>
      <c r="T50" s="288">
        <f t="shared" si="4"/>
        <v>0</v>
      </c>
    </row>
    <row r="51" spans="1:20" ht="15.75" thickBot="1" x14ac:dyDescent="0.3">
      <c r="A51" s="25">
        <v>633</v>
      </c>
      <c r="B51" s="26" t="s">
        <v>49</v>
      </c>
      <c r="C51" s="309">
        <f t="shared" ref="C51:D51" si="46">SUM(C37:C50)</f>
        <v>500</v>
      </c>
      <c r="D51" s="309">
        <f t="shared" si="46"/>
        <v>0</v>
      </c>
      <c r="E51" s="27">
        <f>SUM(E37:E50)</f>
        <v>10160</v>
      </c>
      <c r="F51" s="27">
        <f>SUM(F37:F50)</f>
        <v>10160</v>
      </c>
      <c r="G51" s="27">
        <f t="shared" ref="G51:K51" si="47">SUM(G37:G50)</f>
        <v>0</v>
      </c>
      <c r="H51" s="27">
        <f>SUM(H37:H50)</f>
        <v>15240</v>
      </c>
      <c r="I51" s="27">
        <f>SUM(I37:I50)</f>
        <v>15240</v>
      </c>
      <c r="J51" s="27">
        <f t="shared" si="47"/>
        <v>0</v>
      </c>
      <c r="K51" s="27">
        <f t="shared" si="47"/>
        <v>25400</v>
      </c>
      <c r="L51" s="27">
        <f t="shared" ref="L51:M51" si="48">SUM(L37:L50)</f>
        <v>300</v>
      </c>
      <c r="M51" s="27">
        <f t="shared" si="48"/>
        <v>267</v>
      </c>
      <c r="N51" s="333"/>
      <c r="P51" s="27">
        <f t="shared" ref="P51" si="49">SUM(P37:P50)</f>
        <v>7173</v>
      </c>
      <c r="Q51" s="288">
        <f t="shared" si="3"/>
        <v>2987</v>
      </c>
      <c r="S51" s="27">
        <f t="shared" ref="S51" si="50">SUM(S37:S50)</f>
        <v>10544</v>
      </c>
      <c r="T51" s="288">
        <f t="shared" si="4"/>
        <v>4696</v>
      </c>
    </row>
    <row r="52" spans="1:20" ht="15.75" thickBot="1" x14ac:dyDescent="0.3">
      <c r="A52" s="31">
        <v>634004</v>
      </c>
      <c r="B52" s="32" t="s">
        <v>50</v>
      </c>
      <c r="C52" s="310"/>
      <c r="D52" s="310"/>
      <c r="E52" s="33">
        <v>320</v>
      </c>
      <c r="F52" s="33">
        <v>320</v>
      </c>
      <c r="G52" s="10">
        <f>SUM(F52-E52)</f>
        <v>0</v>
      </c>
      <c r="H52" s="33">
        <v>480</v>
      </c>
      <c r="I52" s="33">
        <v>480</v>
      </c>
      <c r="J52" s="10">
        <f>SUM(I52-H52)</f>
        <v>0</v>
      </c>
      <c r="K52" s="320">
        <f>SUM(F52+I52)</f>
        <v>800</v>
      </c>
      <c r="L52" s="33">
        <v>150</v>
      </c>
      <c r="M52" s="33"/>
      <c r="N52" s="337"/>
      <c r="P52" s="10">
        <v>147</v>
      </c>
      <c r="Q52" s="288">
        <f t="shared" si="3"/>
        <v>173</v>
      </c>
      <c r="S52" s="33">
        <v>600</v>
      </c>
      <c r="T52" s="288">
        <f t="shared" si="4"/>
        <v>-120</v>
      </c>
    </row>
    <row r="53" spans="1:20" ht="15.75" thickBot="1" x14ac:dyDescent="0.3">
      <c r="A53" s="25">
        <v>634</v>
      </c>
      <c r="B53" s="26" t="s">
        <v>51</v>
      </c>
      <c r="C53" s="309">
        <f t="shared" ref="C53:D53" si="51">SUM(C52)</f>
        <v>0</v>
      </c>
      <c r="D53" s="309">
        <f t="shared" si="51"/>
        <v>0</v>
      </c>
      <c r="E53" s="27">
        <f>SUM(E52)</f>
        <v>320</v>
      </c>
      <c r="F53" s="27">
        <f>SUM(F52)</f>
        <v>320</v>
      </c>
      <c r="G53" s="27">
        <f t="shared" ref="G53:K53" si="52">SUM(G52)</f>
        <v>0</v>
      </c>
      <c r="H53" s="27">
        <f>SUM(H52)</f>
        <v>480</v>
      </c>
      <c r="I53" s="27">
        <f>SUM(I52)</f>
        <v>480</v>
      </c>
      <c r="J53" s="27">
        <f t="shared" si="52"/>
        <v>0</v>
      </c>
      <c r="K53" s="27">
        <f t="shared" si="52"/>
        <v>800</v>
      </c>
      <c r="L53" s="27">
        <f t="shared" ref="L53:M53" si="53">SUM(L52)</f>
        <v>150</v>
      </c>
      <c r="M53" s="27">
        <f t="shared" si="53"/>
        <v>0</v>
      </c>
      <c r="N53" s="333"/>
      <c r="P53" s="27">
        <f t="shared" ref="P53" si="54">SUM(P52)</f>
        <v>147</v>
      </c>
      <c r="Q53" s="288">
        <f t="shared" si="3"/>
        <v>173</v>
      </c>
      <c r="S53" s="27">
        <f t="shared" ref="S53" si="55">SUM(S52)</f>
        <v>600</v>
      </c>
      <c r="T53" s="288">
        <f t="shared" si="4"/>
        <v>-120</v>
      </c>
    </row>
    <row r="54" spans="1:20" ht="45.75" thickBot="1" x14ac:dyDescent="0.3">
      <c r="A54" s="70"/>
      <c r="B54" s="57" t="s">
        <v>1</v>
      </c>
      <c r="C54" s="303" t="s">
        <v>269</v>
      </c>
      <c r="D54" s="303" t="s">
        <v>161</v>
      </c>
      <c r="E54" s="316"/>
      <c r="F54" s="342" t="s">
        <v>212</v>
      </c>
      <c r="G54" s="317"/>
      <c r="H54" s="316"/>
      <c r="I54" s="342" t="s">
        <v>213</v>
      </c>
      <c r="J54" s="317"/>
      <c r="K54" s="318" t="s">
        <v>274</v>
      </c>
      <c r="L54" s="340" t="s">
        <v>280</v>
      </c>
      <c r="M54" s="340" t="s">
        <v>281</v>
      </c>
      <c r="N54" s="336"/>
      <c r="P54" s="329" t="s">
        <v>212</v>
      </c>
      <c r="Q54" s="288" t="e">
        <f t="shared" si="3"/>
        <v>#VALUE!</v>
      </c>
      <c r="S54" s="329" t="s">
        <v>213</v>
      </c>
      <c r="T54" s="288" t="e">
        <f t="shared" si="4"/>
        <v>#VALUE!</v>
      </c>
    </row>
    <row r="55" spans="1:20" ht="15.75" thickBot="1" x14ac:dyDescent="0.3">
      <c r="A55" s="71"/>
      <c r="B55" s="72"/>
      <c r="C55" s="305" t="s">
        <v>2</v>
      </c>
      <c r="D55" s="305" t="s">
        <v>2</v>
      </c>
      <c r="E55" s="323" t="s">
        <v>2</v>
      </c>
      <c r="F55" s="322" t="s">
        <v>275</v>
      </c>
      <c r="G55" s="322" t="s">
        <v>273</v>
      </c>
      <c r="H55" s="289" t="s">
        <v>2</v>
      </c>
      <c r="I55" s="305" t="s">
        <v>275</v>
      </c>
      <c r="J55" s="305" t="s">
        <v>273</v>
      </c>
      <c r="K55" s="305"/>
      <c r="L55" s="305" t="s">
        <v>2</v>
      </c>
      <c r="M55" s="305" t="s">
        <v>2</v>
      </c>
      <c r="N55" s="194"/>
      <c r="P55" s="305" t="s">
        <v>275</v>
      </c>
      <c r="Q55" s="288" t="e">
        <f t="shared" si="3"/>
        <v>#VALUE!</v>
      </c>
      <c r="S55" s="305" t="s">
        <v>275</v>
      </c>
      <c r="T55" s="288" t="e">
        <f t="shared" si="4"/>
        <v>#VALUE!</v>
      </c>
    </row>
    <row r="56" spans="1:20" x14ac:dyDescent="0.25">
      <c r="A56" s="5">
        <v>635001</v>
      </c>
      <c r="B56" s="6" t="s">
        <v>52</v>
      </c>
      <c r="C56" s="49"/>
      <c r="D56" s="49"/>
      <c r="E56" s="28">
        <v>0</v>
      </c>
      <c r="F56" s="28">
        <v>0</v>
      </c>
      <c r="G56" s="28">
        <f t="shared" ref="G56:G65" si="56">SUM(F56-E56)</f>
        <v>0</v>
      </c>
      <c r="H56" s="28">
        <v>0</v>
      </c>
      <c r="I56" s="28">
        <v>0</v>
      </c>
      <c r="J56" s="28">
        <f t="shared" ref="J56:J65" si="57">SUM(I56-H56)</f>
        <v>0</v>
      </c>
      <c r="K56" s="319">
        <f t="shared" ref="K56:K65" si="58">SUM(F56+I56)</f>
        <v>0</v>
      </c>
      <c r="L56" s="28"/>
      <c r="M56" s="28"/>
      <c r="N56" s="337"/>
      <c r="P56" s="28">
        <v>0</v>
      </c>
      <c r="Q56" s="288">
        <f t="shared" si="3"/>
        <v>0</v>
      </c>
      <c r="S56" s="28">
        <v>0</v>
      </c>
      <c r="T56" s="288">
        <f t="shared" si="4"/>
        <v>0</v>
      </c>
    </row>
    <row r="57" spans="1:20" x14ac:dyDescent="0.25">
      <c r="A57" s="8">
        <v>635002</v>
      </c>
      <c r="B57" s="9" t="s">
        <v>53</v>
      </c>
      <c r="C57" s="43"/>
      <c r="D57" s="43"/>
      <c r="E57" s="10">
        <v>0</v>
      </c>
      <c r="F57" s="10">
        <v>0</v>
      </c>
      <c r="G57" s="10">
        <f t="shared" si="56"/>
        <v>0</v>
      </c>
      <c r="H57" s="10">
        <v>0</v>
      </c>
      <c r="I57" s="10">
        <v>0</v>
      </c>
      <c r="J57" s="10">
        <f t="shared" si="57"/>
        <v>0</v>
      </c>
      <c r="K57" s="320">
        <f t="shared" si="58"/>
        <v>0</v>
      </c>
      <c r="L57" s="10"/>
      <c r="M57" s="10"/>
      <c r="N57" s="337"/>
      <c r="P57" s="10">
        <v>26</v>
      </c>
      <c r="Q57" s="288">
        <f t="shared" si="3"/>
        <v>-26</v>
      </c>
      <c r="S57" s="10">
        <v>39</v>
      </c>
      <c r="T57" s="288">
        <f t="shared" si="4"/>
        <v>-39</v>
      </c>
    </row>
    <row r="58" spans="1:20" x14ac:dyDescent="0.25">
      <c r="A58" s="8">
        <v>635003</v>
      </c>
      <c r="B58" s="9" t="s">
        <v>54</v>
      </c>
      <c r="C58" s="43"/>
      <c r="D58" s="43"/>
      <c r="E58" s="10">
        <v>0</v>
      </c>
      <c r="F58" s="10">
        <v>0</v>
      </c>
      <c r="G58" s="10">
        <f t="shared" si="56"/>
        <v>0</v>
      </c>
      <c r="H58" s="10">
        <v>0</v>
      </c>
      <c r="I58" s="10">
        <v>0</v>
      </c>
      <c r="J58" s="10">
        <f t="shared" si="57"/>
        <v>0</v>
      </c>
      <c r="K58" s="320">
        <f t="shared" si="58"/>
        <v>0</v>
      </c>
      <c r="L58" s="10"/>
      <c r="M58" s="10"/>
      <c r="N58" s="337"/>
      <c r="P58" s="10">
        <v>0</v>
      </c>
      <c r="Q58" s="288">
        <f t="shared" si="3"/>
        <v>0</v>
      </c>
      <c r="S58" s="10">
        <v>0</v>
      </c>
      <c r="T58" s="288">
        <f t="shared" si="4"/>
        <v>0</v>
      </c>
    </row>
    <row r="59" spans="1:20" x14ac:dyDescent="0.25">
      <c r="A59" s="8">
        <v>635004</v>
      </c>
      <c r="B59" s="9" t="s">
        <v>55</v>
      </c>
      <c r="C59" s="43"/>
      <c r="D59" s="43"/>
      <c r="E59" s="10">
        <v>80</v>
      </c>
      <c r="F59" s="10">
        <v>80</v>
      </c>
      <c r="G59" s="10">
        <f t="shared" si="56"/>
        <v>0</v>
      </c>
      <c r="H59" s="10">
        <v>120</v>
      </c>
      <c r="I59" s="10">
        <v>120</v>
      </c>
      <c r="J59" s="10">
        <f t="shared" si="57"/>
        <v>0</v>
      </c>
      <c r="K59" s="320">
        <f t="shared" si="58"/>
        <v>200</v>
      </c>
      <c r="L59" s="10"/>
      <c r="M59" s="10"/>
      <c r="N59" s="337"/>
      <c r="P59" s="10">
        <v>0</v>
      </c>
      <c r="Q59" s="288">
        <f t="shared" si="3"/>
        <v>80</v>
      </c>
      <c r="S59" s="10">
        <v>0</v>
      </c>
      <c r="T59" s="288">
        <f t="shared" si="4"/>
        <v>120</v>
      </c>
    </row>
    <row r="60" spans="1:20" x14ac:dyDescent="0.25">
      <c r="A60" s="11">
        <v>635005</v>
      </c>
      <c r="B60" s="12" t="s">
        <v>56</v>
      </c>
      <c r="C60" s="43"/>
      <c r="D60" s="43"/>
      <c r="E60" s="10">
        <v>0</v>
      </c>
      <c r="F60" s="10">
        <v>0</v>
      </c>
      <c r="G60" s="10">
        <f t="shared" si="56"/>
        <v>0</v>
      </c>
      <c r="H60" s="10">
        <v>0</v>
      </c>
      <c r="I60" s="10">
        <v>0</v>
      </c>
      <c r="J60" s="10">
        <f t="shared" si="57"/>
        <v>0</v>
      </c>
      <c r="K60" s="320">
        <f t="shared" si="58"/>
        <v>0</v>
      </c>
      <c r="L60" s="10"/>
      <c r="M60" s="10"/>
      <c r="N60" s="337"/>
      <c r="P60" s="10">
        <v>0</v>
      </c>
      <c r="Q60" s="288">
        <f t="shared" si="3"/>
        <v>0</v>
      </c>
      <c r="S60" s="10">
        <v>0</v>
      </c>
      <c r="T60" s="288">
        <f t="shared" si="4"/>
        <v>0</v>
      </c>
    </row>
    <row r="61" spans="1:20" x14ac:dyDescent="0.25">
      <c r="A61" s="11">
        <v>635006</v>
      </c>
      <c r="B61" s="12" t="s">
        <v>57</v>
      </c>
      <c r="C61" s="43"/>
      <c r="D61" s="43"/>
      <c r="E61" s="10">
        <v>2000</v>
      </c>
      <c r="F61" s="10">
        <v>8628</v>
      </c>
      <c r="G61" s="10">
        <f t="shared" si="56"/>
        <v>6628</v>
      </c>
      <c r="H61" s="10">
        <v>3000</v>
      </c>
      <c r="I61" s="10">
        <v>12130</v>
      </c>
      <c r="J61" s="10">
        <f t="shared" si="57"/>
        <v>9130</v>
      </c>
      <c r="K61" s="320">
        <f t="shared" si="58"/>
        <v>20758</v>
      </c>
      <c r="L61" s="10"/>
      <c r="M61" s="10"/>
      <c r="N61" s="337"/>
      <c r="P61" s="10">
        <v>12344</v>
      </c>
      <c r="Q61" s="288">
        <f t="shared" si="3"/>
        <v>-3716</v>
      </c>
      <c r="S61" s="10">
        <v>12687</v>
      </c>
      <c r="T61" s="288">
        <f t="shared" si="4"/>
        <v>-557</v>
      </c>
    </row>
    <row r="62" spans="1:20" x14ac:dyDescent="0.25">
      <c r="A62" s="11">
        <v>635007</v>
      </c>
      <c r="B62" s="12" t="s">
        <v>58</v>
      </c>
      <c r="C62" s="43"/>
      <c r="D62" s="43"/>
      <c r="E62" s="10">
        <v>0</v>
      </c>
      <c r="F62" s="10">
        <v>0</v>
      </c>
      <c r="G62" s="10">
        <f t="shared" si="56"/>
        <v>0</v>
      </c>
      <c r="H62" s="10">
        <v>0</v>
      </c>
      <c r="I62" s="10">
        <v>0</v>
      </c>
      <c r="J62" s="10">
        <f t="shared" si="57"/>
        <v>0</v>
      </c>
      <c r="K62" s="320">
        <f t="shared" si="58"/>
        <v>0</v>
      </c>
      <c r="L62" s="10"/>
      <c r="M62" s="10"/>
      <c r="N62" s="337"/>
      <c r="P62" s="10">
        <v>0</v>
      </c>
      <c r="Q62" s="288">
        <f t="shared" si="3"/>
        <v>0</v>
      </c>
      <c r="S62" s="10">
        <v>0</v>
      </c>
      <c r="T62" s="288">
        <f t="shared" si="4"/>
        <v>0</v>
      </c>
    </row>
    <row r="63" spans="1:20" x14ac:dyDescent="0.25">
      <c r="A63" s="11">
        <v>635008</v>
      </c>
      <c r="B63" s="12" t="s">
        <v>59</v>
      </c>
      <c r="C63" s="43"/>
      <c r="D63" s="43"/>
      <c r="E63" s="10">
        <v>0</v>
      </c>
      <c r="F63" s="10">
        <v>0</v>
      </c>
      <c r="G63" s="10">
        <f t="shared" si="56"/>
        <v>0</v>
      </c>
      <c r="H63" s="10">
        <v>0</v>
      </c>
      <c r="I63" s="10">
        <v>0</v>
      </c>
      <c r="J63" s="10">
        <f t="shared" si="57"/>
        <v>0</v>
      </c>
      <c r="K63" s="320">
        <f t="shared" si="58"/>
        <v>0</v>
      </c>
      <c r="L63" s="10"/>
      <c r="M63" s="10"/>
      <c r="N63" s="337"/>
      <c r="P63" s="10">
        <v>0</v>
      </c>
      <c r="Q63" s="288">
        <f t="shared" si="3"/>
        <v>0</v>
      </c>
      <c r="S63" s="10">
        <v>0</v>
      </c>
      <c r="T63" s="288">
        <f t="shared" si="4"/>
        <v>0</v>
      </c>
    </row>
    <row r="64" spans="1:20" x14ac:dyDescent="0.25">
      <c r="A64" s="11">
        <v>635009</v>
      </c>
      <c r="B64" s="12" t="s">
        <v>60</v>
      </c>
      <c r="C64" s="43"/>
      <c r="D64" s="43"/>
      <c r="E64" s="10">
        <v>180</v>
      </c>
      <c r="F64" s="10">
        <v>180</v>
      </c>
      <c r="G64" s="10">
        <f t="shared" si="56"/>
        <v>0</v>
      </c>
      <c r="H64" s="10">
        <v>270</v>
      </c>
      <c r="I64" s="10">
        <v>270</v>
      </c>
      <c r="J64" s="10">
        <f t="shared" si="57"/>
        <v>0</v>
      </c>
      <c r="K64" s="320">
        <f t="shared" si="58"/>
        <v>450</v>
      </c>
      <c r="L64" s="10"/>
      <c r="M64" s="10"/>
      <c r="N64" s="337"/>
      <c r="P64" s="10">
        <v>139</v>
      </c>
      <c r="Q64" s="288">
        <f t="shared" si="3"/>
        <v>41</v>
      </c>
      <c r="S64" s="10">
        <v>209</v>
      </c>
      <c r="T64" s="288">
        <f t="shared" si="4"/>
        <v>61</v>
      </c>
    </row>
    <row r="65" spans="1:20" ht="15.75" thickBot="1" x14ac:dyDescent="0.3">
      <c r="A65" s="11">
        <v>635010</v>
      </c>
      <c r="B65" s="12" t="s">
        <v>61</v>
      </c>
      <c r="C65" s="43"/>
      <c r="D65" s="43"/>
      <c r="E65" s="10">
        <v>0</v>
      </c>
      <c r="F65" s="10">
        <v>0</v>
      </c>
      <c r="G65" s="10">
        <f t="shared" si="56"/>
        <v>0</v>
      </c>
      <c r="H65" s="10">
        <v>0</v>
      </c>
      <c r="I65" s="10">
        <v>0</v>
      </c>
      <c r="J65" s="10">
        <f t="shared" si="57"/>
        <v>0</v>
      </c>
      <c r="K65" s="320">
        <f t="shared" si="58"/>
        <v>0</v>
      </c>
      <c r="L65" s="10"/>
      <c r="M65" s="10"/>
      <c r="N65" s="337"/>
      <c r="P65" s="10">
        <v>0</v>
      </c>
      <c r="Q65" s="288">
        <f t="shared" si="3"/>
        <v>0</v>
      </c>
      <c r="S65" s="10">
        <v>0</v>
      </c>
      <c r="T65" s="288">
        <f t="shared" si="4"/>
        <v>0</v>
      </c>
    </row>
    <row r="66" spans="1:20" ht="15.75" thickBot="1" x14ac:dyDescent="0.3">
      <c r="A66" s="25">
        <v>635</v>
      </c>
      <c r="B66" s="26" t="s">
        <v>62</v>
      </c>
      <c r="C66" s="309">
        <f t="shared" ref="C66:D66" si="59">SUM(C56:C65)</f>
        <v>0</v>
      </c>
      <c r="D66" s="309">
        <f t="shared" si="59"/>
        <v>0</v>
      </c>
      <c r="E66" s="27">
        <f>SUM(E56:E65)</f>
        <v>2260</v>
      </c>
      <c r="F66" s="27">
        <f>SUM(F56:F65)</f>
        <v>8888</v>
      </c>
      <c r="G66" s="27">
        <f t="shared" ref="G66:K66" si="60">SUM(G56:G65)</f>
        <v>6628</v>
      </c>
      <c r="H66" s="27">
        <f>SUM(H56:H65)</f>
        <v>3390</v>
      </c>
      <c r="I66" s="27">
        <f>SUM(I56:I65)</f>
        <v>12520</v>
      </c>
      <c r="J66" s="27">
        <f t="shared" si="60"/>
        <v>9130</v>
      </c>
      <c r="K66" s="27">
        <f t="shared" si="60"/>
        <v>21408</v>
      </c>
      <c r="L66" s="27">
        <f t="shared" ref="L66:M66" si="61">SUM(L56:L65)</f>
        <v>0</v>
      </c>
      <c r="M66" s="27">
        <f t="shared" si="61"/>
        <v>0</v>
      </c>
      <c r="N66" s="333"/>
      <c r="P66" s="27">
        <f t="shared" ref="P66" si="62">SUM(P56:P65)</f>
        <v>12509</v>
      </c>
      <c r="Q66" s="288">
        <f t="shared" si="3"/>
        <v>-3621</v>
      </c>
      <c r="S66" s="27">
        <f t="shared" ref="S66" si="63">SUM(S56:S65)</f>
        <v>12935</v>
      </c>
      <c r="T66" s="288">
        <f t="shared" si="4"/>
        <v>-415</v>
      </c>
    </row>
    <row r="67" spans="1:20" x14ac:dyDescent="0.25">
      <c r="A67" s="5">
        <v>636001</v>
      </c>
      <c r="B67" s="6" t="s">
        <v>63</v>
      </c>
      <c r="C67" s="43"/>
      <c r="D67" s="43"/>
      <c r="E67" s="10">
        <v>0</v>
      </c>
      <c r="F67" s="10">
        <v>0</v>
      </c>
      <c r="G67" s="10">
        <f t="shared" ref="G67:G73" si="64">SUM(F67-E67)</f>
        <v>0</v>
      </c>
      <c r="H67" s="10">
        <v>0</v>
      </c>
      <c r="I67" s="10">
        <v>0</v>
      </c>
      <c r="J67" s="10">
        <f t="shared" ref="J67:J73" si="65">SUM(I67-H67)</f>
        <v>0</v>
      </c>
      <c r="K67" s="320">
        <f t="shared" ref="K67:K73" si="66">SUM(F67+I67)</f>
        <v>0</v>
      </c>
      <c r="L67" s="10"/>
      <c r="M67" s="10"/>
      <c r="N67" s="337"/>
      <c r="P67" s="10">
        <v>138</v>
      </c>
      <c r="Q67" s="288">
        <f t="shared" si="3"/>
        <v>-138</v>
      </c>
      <c r="S67" s="10">
        <v>0</v>
      </c>
      <c r="T67" s="288">
        <f t="shared" si="4"/>
        <v>0</v>
      </c>
    </row>
    <row r="68" spans="1:20" x14ac:dyDescent="0.25">
      <c r="A68" s="8">
        <v>636002</v>
      </c>
      <c r="B68" s="9" t="s">
        <v>55</v>
      </c>
      <c r="C68" s="43"/>
      <c r="D68" s="43"/>
      <c r="E68" s="10">
        <v>0</v>
      </c>
      <c r="F68" s="10">
        <v>0</v>
      </c>
      <c r="G68" s="10">
        <f t="shared" si="64"/>
        <v>0</v>
      </c>
      <c r="H68" s="10">
        <v>0</v>
      </c>
      <c r="I68" s="10">
        <v>0</v>
      </c>
      <c r="J68" s="10">
        <f t="shared" si="65"/>
        <v>0</v>
      </c>
      <c r="K68" s="320">
        <f t="shared" si="66"/>
        <v>0</v>
      </c>
      <c r="L68" s="10"/>
      <c r="M68" s="10"/>
      <c r="N68" s="337"/>
      <c r="P68" s="10">
        <v>0</v>
      </c>
      <c r="Q68" s="288">
        <f t="shared" si="3"/>
        <v>0</v>
      </c>
      <c r="S68" s="10">
        <v>0</v>
      </c>
      <c r="T68" s="288">
        <f t="shared" si="4"/>
        <v>0</v>
      </c>
    </row>
    <row r="69" spans="1:20" x14ac:dyDescent="0.25">
      <c r="A69" s="8">
        <v>636003</v>
      </c>
      <c r="B69" s="9" t="s">
        <v>56</v>
      </c>
      <c r="C69" s="43"/>
      <c r="D69" s="43"/>
      <c r="E69" s="10">
        <v>0</v>
      </c>
      <c r="F69" s="10">
        <v>0</v>
      </c>
      <c r="G69" s="10">
        <f t="shared" si="64"/>
        <v>0</v>
      </c>
      <c r="H69" s="10">
        <v>0</v>
      </c>
      <c r="I69" s="10">
        <v>0</v>
      </c>
      <c r="J69" s="10">
        <f t="shared" si="65"/>
        <v>0</v>
      </c>
      <c r="K69" s="320">
        <f t="shared" si="66"/>
        <v>0</v>
      </c>
      <c r="L69" s="10"/>
      <c r="M69" s="10"/>
      <c r="N69" s="337"/>
      <c r="P69" s="10">
        <v>0</v>
      </c>
      <c r="Q69" s="288">
        <f t="shared" si="3"/>
        <v>0</v>
      </c>
      <c r="S69" s="10">
        <v>0</v>
      </c>
      <c r="T69" s="288">
        <f t="shared" si="4"/>
        <v>0</v>
      </c>
    </row>
    <row r="70" spans="1:20" x14ac:dyDescent="0.25">
      <c r="A70" s="8">
        <v>636004</v>
      </c>
      <c r="B70" s="9" t="s">
        <v>64</v>
      </c>
      <c r="C70" s="43"/>
      <c r="D70" s="43"/>
      <c r="E70" s="10">
        <v>0</v>
      </c>
      <c r="F70" s="10">
        <v>0</v>
      </c>
      <c r="G70" s="10">
        <f t="shared" si="64"/>
        <v>0</v>
      </c>
      <c r="H70" s="10">
        <v>0</v>
      </c>
      <c r="I70" s="10">
        <v>0</v>
      </c>
      <c r="J70" s="10">
        <f t="shared" si="65"/>
        <v>0</v>
      </c>
      <c r="K70" s="320">
        <f t="shared" si="66"/>
        <v>0</v>
      </c>
      <c r="L70" s="10"/>
      <c r="M70" s="10"/>
      <c r="N70" s="337"/>
      <c r="P70" s="10">
        <v>0</v>
      </c>
      <c r="Q70" s="288">
        <f t="shared" si="3"/>
        <v>0</v>
      </c>
      <c r="S70" s="10">
        <v>0</v>
      </c>
      <c r="T70" s="288">
        <f t="shared" si="4"/>
        <v>0</v>
      </c>
    </row>
    <row r="71" spans="1:20" x14ac:dyDescent="0.25">
      <c r="A71" s="8">
        <v>636006</v>
      </c>
      <c r="B71" s="9" t="s">
        <v>53</v>
      </c>
      <c r="C71" s="43"/>
      <c r="D71" s="43"/>
      <c r="E71" s="10">
        <v>0</v>
      </c>
      <c r="F71" s="10">
        <v>0</v>
      </c>
      <c r="G71" s="10">
        <f t="shared" si="64"/>
        <v>0</v>
      </c>
      <c r="H71" s="10">
        <v>0</v>
      </c>
      <c r="I71" s="10">
        <v>0</v>
      </c>
      <c r="J71" s="10">
        <f t="shared" si="65"/>
        <v>0</v>
      </c>
      <c r="K71" s="320">
        <f t="shared" si="66"/>
        <v>0</v>
      </c>
      <c r="L71" s="10"/>
      <c r="M71" s="10"/>
      <c r="N71" s="337"/>
      <c r="P71" s="10">
        <v>0</v>
      </c>
      <c r="Q71" s="288">
        <f t="shared" si="3"/>
        <v>0</v>
      </c>
      <c r="S71" s="10">
        <v>0</v>
      </c>
      <c r="T71" s="288">
        <f t="shared" si="4"/>
        <v>0</v>
      </c>
    </row>
    <row r="72" spans="1:20" x14ac:dyDescent="0.25">
      <c r="A72" s="8">
        <v>636007</v>
      </c>
      <c r="B72" s="9" t="s">
        <v>60</v>
      </c>
      <c r="C72" s="43"/>
      <c r="D72" s="43"/>
      <c r="E72" s="10">
        <v>0</v>
      </c>
      <c r="F72" s="10">
        <v>0</v>
      </c>
      <c r="G72" s="10">
        <f t="shared" si="64"/>
        <v>0</v>
      </c>
      <c r="H72" s="10">
        <v>0</v>
      </c>
      <c r="I72" s="10">
        <v>0</v>
      </c>
      <c r="J72" s="10">
        <f t="shared" si="65"/>
        <v>0</v>
      </c>
      <c r="K72" s="320">
        <f t="shared" si="66"/>
        <v>0</v>
      </c>
      <c r="L72" s="10"/>
      <c r="M72" s="10"/>
      <c r="N72" s="337"/>
      <c r="P72" s="10">
        <v>0</v>
      </c>
      <c r="Q72" s="288">
        <f t="shared" si="3"/>
        <v>0</v>
      </c>
      <c r="S72" s="10">
        <v>0</v>
      </c>
      <c r="T72" s="288">
        <f t="shared" si="4"/>
        <v>0</v>
      </c>
    </row>
    <row r="73" spans="1:20" ht="15.75" thickBot="1" x14ac:dyDescent="0.3">
      <c r="A73" s="35">
        <v>636008</v>
      </c>
      <c r="B73" s="36" t="s">
        <v>61</v>
      </c>
      <c r="C73" s="43"/>
      <c r="D73" s="43"/>
      <c r="E73" s="10">
        <v>0</v>
      </c>
      <c r="F73" s="10">
        <v>0</v>
      </c>
      <c r="G73" s="10">
        <f t="shared" si="64"/>
        <v>0</v>
      </c>
      <c r="H73" s="10">
        <v>0</v>
      </c>
      <c r="I73" s="10">
        <v>0</v>
      </c>
      <c r="J73" s="10">
        <f t="shared" si="65"/>
        <v>0</v>
      </c>
      <c r="K73" s="320">
        <f t="shared" si="66"/>
        <v>0</v>
      </c>
      <c r="L73" s="10"/>
      <c r="M73" s="10"/>
      <c r="N73" s="337"/>
      <c r="P73" s="10">
        <v>0</v>
      </c>
      <c r="Q73" s="288">
        <f t="shared" ref="Q73:Q106" si="67">SUM(F73-P73)</f>
        <v>0</v>
      </c>
      <c r="S73" s="10">
        <v>0</v>
      </c>
      <c r="T73" s="288">
        <f t="shared" ref="T73:T106" si="68">SUM(I73-S73)</f>
        <v>0</v>
      </c>
    </row>
    <row r="74" spans="1:20" ht="15.75" thickBot="1" x14ac:dyDescent="0.3">
      <c r="A74" s="25">
        <v>636</v>
      </c>
      <c r="B74" s="26" t="s">
        <v>65</v>
      </c>
      <c r="C74" s="309">
        <f t="shared" ref="C74:D74" si="69">SUM(C67:C73)</f>
        <v>0</v>
      </c>
      <c r="D74" s="309">
        <f t="shared" si="69"/>
        <v>0</v>
      </c>
      <c r="E74" s="27">
        <f>SUM(E67:E73)</f>
        <v>0</v>
      </c>
      <c r="F74" s="27">
        <f>SUM(F67:F73)</f>
        <v>0</v>
      </c>
      <c r="G74" s="27">
        <f t="shared" ref="G74:K74" si="70">SUM(G67:G73)</f>
        <v>0</v>
      </c>
      <c r="H74" s="27">
        <f>SUM(H67:H73)</f>
        <v>0</v>
      </c>
      <c r="I74" s="27">
        <f>SUM(I67:I73)</f>
        <v>0</v>
      </c>
      <c r="J74" s="27">
        <f t="shared" si="70"/>
        <v>0</v>
      </c>
      <c r="K74" s="27">
        <f t="shared" si="70"/>
        <v>0</v>
      </c>
      <c r="L74" s="27">
        <f t="shared" ref="L74:M74" si="71">SUM(L67:L73)</f>
        <v>0</v>
      </c>
      <c r="M74" s="27">
        <f t="shared" si="71"/>
        <v>0</v>
      </c>
      <c r="N74" s="333"/>
      <c r="P74" s="27">
        <f t="shared" ref="P74" si="72">SUM(P67:P73)</f>
        <v>138</v>
      </c>
      <c r="Q74" s="288">
        <f t="shared" si="67"/>
        <v>-138</v>
      </c>
      <c r="S74" s="27">
        <f t="shared" ref="S74" si="73">SUM(S67:S73)</f>
        <v>0</v>
      </c>
      <c r="T74" s="288">
        <f t="shared" si="68"/>
        <v>0</v>
      </c>
    </row>
    <row r="75" spans="1:20" x14ac:dyDescent="0.25">
      <c r="A75" s="5">
        <v>637001</v>
      </c>
      <c r="B75" s="6" t="s">
        <v>66</v>
      </c>
      <c r="C75" s="43"/>
      <c r="D75" s="43"/>
      <c r="E75" s="10">
        <v>120</v>
      </c>
      <c r="F75" s="10">
        <v>120</v>
      </c>
      <c r="G75" s="10">
        <f t="shared" ref="G75:G91" si="74">SUM(F75-E75)</f>
        <v>0</v>
      </c>
      <c r="H75" s="10">
        <v>180</v>
      </c>
      <c r="I75" s="10">
        <v>180</v>
      </c>
      <c r="J75" s="10">
        <f t="shared" ref="J75:J91" si="75">SUM(I75-H75)</f>
        <v>0</v>
      </c>
      <c r="K75" s="320">
        <f t="shared" ref="K75:K91" si="76">SUM(F75+I75)</f>
        <v>300</v>
      </c>
      <c r="L75" s="10"/>
      <c r="M75" s="10"/>
      <c r="N75" s="337"/>
      <c r="P75" s="10">
        <v>107</v>
      </c>
      <c r="Q75" s="288">
        <f t="shared" si="67"/>
        <v>13</v>
      </c>
      <c r="S75" s="10">
        <v>162</v>
      </c>
      <c r="T75" s="288">
        <f t="shared" si="68"/>
        <v>18</v>
      </c>
    </row>
    <row r="76" spans="1:20" x14ac:dyDescent="0.25">
      <c r="A76" s="5">
        <v>637002</v>
      </c>
      <c r="B76" s="6" t="s">
        <v>67</v>
      </c>
      <c r="C76" s="43"/>
      <c r="D76" s="43"/>
      <c r="E76" s="10">
        <v>80</v>
      </c>
      <c r="F76" s="10">
        <v>80</v>
      </c>
      <c r="G76" s="10">
        <f t="shared" si="74"/>
        <v>0</v>
      </c>
      <c r="H76" s="10">
        <v>120</v>
      </c>
      <c r="I76" s="10">
        <v>120</v>
      </c>
      <c r="J76" s="10">
        <f t="shared" si="75"/>
        <v>0</v>
      </c>
      <c r="K76" s="320">
        <f t="shared" si="76"/>
        <v>200</v>
      </c>
      <c r="L76" s="10"/>
      <c r="M76" s="10"/>
      <c r="N76" s="337"/>
      <c r="P76" s="10">
        <v>88</v>
      </c>
      <c r="Q76" s="288">
        <f t="shared" si="67"/>
        <v>-8</v>
      </c>
      <c r="S76" s="10">
        <v>124</v>
      </c>
      <c r="T76" s="288">
        <f t="shared" si="68"/>
        <v>-4</v>
      </c>
    </row>
    <row r="77" spans="1:20" x14ac:dyDescent="0.25">
      <c r="A77" s="5">
        <v>637003</v>
      </c>
      <c r="B77" s="6" t="s">
        <v>68</v>
      </c>
      <c r="C77" s="43"/>
      <c r="D77" s="43"/>
      <c r="E77" s="10">
        <v>0</v>
      </c>
      <c r="F77" s="10">
        <v>0</v>
      </c>
      <c r="G77" s="10">
        <f t="shared" si="74"/>
        <v>0</v>
      </c>
      <c r="H77" s="10">
        <v>0</v>
      </c>
      <c r="I77" s="10">
        <v>0</v>
      </c>
      <c r="J77" s="10">
        <f t="shared" si="75"/>
        <v>0</v>
      </c>
      <c r="K77" s="320">
        <f t="shared" si="76"/>
        <v>0</v>
      </c>
      <c r="L77" s="10">
        <v>150</v>
      </c>
      <c r="M77" s="10">
        <v>100</v>
      </c>
      <c r="N77" s="337"/>
      <c r="P77" s="10">
        <v>0</v>
      </c>
      <c r="Q77" s="288">
        <f t="shared" si="67"/>
        <v>0</v>
      </c>
      <c r="S77" s="10">
        <v>0</v>
      </c>
      <c r="T77" s="288">
        <f t="shared" si="68"/>
        <v>0</v>
      </c>
    </row>
    <row r="78" spans="1:20" x14ac:dyDescent="0.25">
      <c r="A78" s="8">
        <v>637004</v>
      </c>
      <c r="B78" s="9" t="s">
        <v>69</v>
      </c>
      <c r="C78" s="43"/>
      <c r="D78" s="43"/>
      <c r="E78" s="10">
        <v>3000</v>
      </c>
      <c r="F78" s="10">
        <v>5000</v>
      </c>
      <c r="G78" s="10">
        <f t="shared" si="74"/>
        <v>2000</v>
      </c>
      <c r="H78" s="10">
        <v>4500</v>
      </c>
      <c r="I78" s="10">
        <v>7000</v>
      </c>
      <c r="J78" s="10">
        <f t="shared" si="75"/>
        <v>2500</v>
      </c>
      <c r="K78" s="320">
        <f t="shared" si="76"/>
        <v>12000</v>
      </c>
      <c r="L78" s="10"/>
      <c r="M78" s="10"/>
      <c r="N78" s="337"/>
      <c r="P78" s="10">
        <v>3386</v>
      </c>
      <c r="Q78" s="288">
        <f t="shared" si="67"/>
        <v>1614</v>
      </c>
      <c r="S78" s="10">
        <v>5490</v>
      </c>
      <c r="T78" s="288">
        <f t="shared" si="68"/>
        <v>1510</v>
      </c>
    </row>
    <row r="79" spans="1:20" x14ac:dyDescent="0.25">
      <c r="A79" s="8">
        <v>637005</v>
      </c>
      <c r="B79" s="9" t="s">
        <v>70</v>
      </c>
      <c r="C79" s="43"/>
      <c r="D79" s="43"/>
      <c r="E79" s="10">
        <v>240</v>
      </c>
      <c r="F79" s="10">
        <v>240</v>
      </c>
      <c r="G79" s="10">
        <f t="shared" si="74"/>
        <v>0</v>
      </c>
      <c r="H79" s="10">
        <v>360</v>
      </c>
      <c r="I79" s="10">
        <v>360</v>
      </c>
      <c r="J79" s="10">
        <f t="shared" si="75"/>
        <v>0</v>
      </c>
      <c r="K79" s="320">
        <f t="shared" si="76"/>
        <v>600</v>
      </c>
      <c r="L79" s="10"/>
      <c r="M79" s="10"/>
      <c r="N79" s="337"/>
      <c r="P79" s="10">
        <v>0</v>
      </c>
      <c r="Q79" s="288">
        <f t="shared" si="67"/>
        <v>240</v>
      </c>
      <c r="S79" s="10">
        <v>0</v>
      </c>
      <c r="T79" s="288">
        <f t="shared" si="68"/>
        <v>360</v>
      </c>
    </row>
    <row r="80" spans="1:20" x14ac:dyDescent="0.25">
      <c r="A80" s="8">
        <v>637006</v>
      </c>
      <c r="B80" s="9" t="s">
        <v>71</v>
      </c>
      <c r="C80" s="43"/>
      <c r="D80" s="43"/>
      <c r="E80" s="10">
        <v>40</v>
      </c>
      <c r="F80" s="10">
        <v>40</v>
      </c>
      <c r="G80" s="10">
        <f t="shared" si="74"/>
        <v>0</v>
      </c>
      <c r="H80" s="10">
        <v>60</v>
      </c>
      <c r="I80" s="10">
        <v>60</v>
      </c>
      <c r="J80" s="10">
        <f t="shared" si="75"/>
        <v>0</v>
      </c>
      <c r="K80" s="320">
        <f t="shared" si="76"/>
        <v>100</v>
      </c>
      <c r="L80" s="10"/>
      <c r="M80" s="10"/>
      <c r="N80" s="337"/>
      <c r="P80" s="10">
        <v>29</v>
      </c>
      <c r="Q80" s="288">
        <f t="shared" si="67"/>
        <v>11</v>
      </c>
      <c r="S80" s="10">
        <v>44</v>
      </c>
      <c r="T80" s="288">
        <f t="shared" si="68"/>
        <v>16</v>
      </c>
    </row>
    <row r="81" spans="1:20" x14ac:dyDescent="0.25">
      <c r="A81" s="8">
        <v>637007</v>
      </c>
      <c r="B81" s="9" t="s">
        <v>72</v>
      </c>
      <c r="C81" s="43"/>
      <c r="D81" s="43"/>
      <c r="E81" s="10">
        <v>40</v>
      </c>
      <c r="F81" s="10">
        <v>40</v>
      </c>
      <c r="G81" s="10">
        <f t="shared" si="74"/>
        <v>0</v>
      </c>
      <c r="H81" s="10">
        <v>60</v>
      </c>
      <c r="I81" s="10">
        <v>60</v>
      </c>
      <c r="J81" s="10">
        <f t="shared" si="75"/>
        <v>0</v>
      </c>
      <c r="K81" s="320">
        <f t="shared" si="76"/>
        <v>100</v>
      </c>
      <c r="L81" s="10">
        <v>2200</v>
      </c>
      <c r="M81" s="10">
        <v>900</v>
      </c>
      <c r="N81" s="337"/>
      <c r="P81" s="10">
        <v>0</v>
      </c>
      <c r="Q81" s="288">
        <f t="shared" si="67"/>
        <v>40</v>
      </c>
      <c r="S81" s="10">
        <v>92</v>
      </c>
      <c r="T81" s="288">
        <f t="shared" si="68"/>
        <v>-32</v>
      </c>
    </row>
    <row r="82" spans="1:20" x14ac:dyDescent="0.25">
      <c r="A82" s="8">
        <v>637011</v>
      </c>
      <c r="B82" s="9" t="s">
        <v>73</v>
      </c>
      <c r="C82" s="43"/>
      <c r="D82" s="43"/>
      <c r="E82" s="10">
        <v>0</v>
      </c>
      <c r="F82" s="10">
        <v>0</v>
      </c>
      <c r="G82" s="10">
        <f t="shared" si="74"/>
        <v>0</v>
      </c>
      <c r="H82" s="10">
        <v>0</v>
      </c>
      <c r="I82" s="10">
        <v>0</v>
      </c>
      <c r="J82" s="10">
        <f t="shared" si="75"/>
        <v>0</v>
      </c>
      <c r="K82" s="320">
        <f t="shared" si="76"/>
        <v>0</v>
      </c>
      <c r="L82" s="10"/>
      <c r="M82" s="10"/>
      <c r="N82" s="337"/>
      <c r="P82" s="10">
        <v>0</v>
      </c>
      <c r="Q82" s="288">
        <f t="shared" si="67"/>
        <v>0</v>
      </c>
      <c r="S82" s="10">
        <v>0</v>
      </c>
      <c r="T82" s="288">
        <f t="shared" si="68"/>
        <v>0</v>
      </c>
    </row>
    <row r="83" spans="1:20" x14ac:dyDescent="0.25">
      <c r="A83" s="8">
        <v>637012</v>
      </c>
      <c r="B83" s="9" t="s">
        <v>74</v>
      </c>
      <c r="C83" s="43"/>
      <c r="D83" s="43"/>
      <c r="E83" s="10">
        <v>320</v>
      </c>
      <c r="F83" s="10">
        <v>320</v>
      </c>
      <c r="G83" s="10">
        <f t="shared" si="74"/>
        <v>0</v>
      </c>
      <c r="H83" s="10">
        <v>480</v>
      </c>
      <c r="I83" s="10">
        <v>480</v>
      </c>
      <c r="J83" s="10">
        <f t="shared" si="75"/>
        <v>0</v>
      </c>
      <c r="K83" s="320">
        <f t="shared" si="76"/>
        <v>800</v>
      </c>
      <c r="L83" s="10"/>
      <c r="M83" s="10"/>
      <c r="N83" s="337"/>
      <c r="P83" s="10">
        <v>615</v>
      </c>
      <c r="Q83" s="288">
        <f t="shared" si="67"/>
        <v>-295</v>
      </c>
      <c r="S83" s="10">
        <v>0</v>
      </c>
      <c r="T83" s="288">
        <f t="shared" si="68"/>
        <v>480</v>
      </c>
    </row>
    <row r="84" spans="1:20" x14ac:dyDescent="0.25">
      <c r="A84" s="8">
        <v>637014</v>
      </c>
      <c r="B84" s="9" t="s">
        <v>75</v>
      </c>
      <c r="C84" s="43"/>
      <c r="D84" s="43"/>
      <c r="E84" s="10">
        <v>1400</v>
      </c>
      <c r="F84" s="10">
        <v>1700</v>
      </c>
      <c r="G84" s="10">
        <f t="shared" si="74"/>
        <v>300</v>
      </c>
      <c r="H84" s="10">
        <v>2100</v>
      </c>
      <c r="I84" s="10">
        <v>2600</v>
      </c>
      <c r="J84" s="10">
        <f t="shared" si="75"/>
        <v>500</v>
      </c>
      <c r="K84" s="320">
        <f t="shared" si="76"/>
        <v>4300</v>
      </c>
      <c r="L84" s="10"/>
      <c r="M84" s="10"/>
      <c r="N84" s="337"/>
      <c r="P84" s="10">
        <v>1639</v>
      </c>
      <c r="Q84" s="288">
        <f t="shared" si="67"/>
        <v>61</v>
      </c>
      <c r="S84" s="10">
        <v>2459</v>
      </c>
      <c r="T84" s="288">
        <f t="shared" si="68"/>
        <v>141</v>
      </c>
    </row>
    <row r="85" spans="1:20" x14ac:dyDescent="0.25">
      <c r="A85" s="8">
        <v>637015</v>
      </c>
      <c r="B85" s="9" t="s">
        <v>76</v>
      </c>
      <c r="C85" s="43"/>
      <c r="D85" s="43"/>
      <c r="E85" s="10">
        <v>280</v>
      </c>
      <c r="F85" s="10">
        <v>280</v>
      </c>
      <c r="G85" s="10">
        <f t="shared" si="74"/>
        <v>0</v>
      </c>
      <c r="H85" s="10">
        <v>420</v>
      </c>
      <c r="I85" s="10">
        <v>420</v>
      </c>
      <c r="J85" s="10">
        <f t="shared" si="75"/>
        <v>0</v>
      </c>
      <c r="K85" s="320">
        <f t="shared" si="76"/>
        <v>700</v>
      </c>
      <c r="L85" s="10">
        <v>100</v>
      </c>
      <c r="M85" s="10">
        <v>50</v>
      </c>
      <c r="N85" s="337"/>
      <c r="P85" s="10">
        <v>245</v>
      </c>
      <c r="Q85" s="288">
        <f t="shared" si="67"/>
        <v>35</v>
      </c>
      <c r="S85" s="10">
        <v>367</v>
      </c>
      <c r="T85" s="288">
        <f t="shared" si="68"/>
        <v>53</v>
      </c>
    </row>
    <row r="86" spans="1:20" x14ac:dyDescent="0.25">
      <c r="A86" s="8">
        <v>637016</v>
      </c>
      <c r="B86" s="9" t="s">
        <v>77</v>
      </c>
      <c r="C86" s="43"/>
      <c r="D86" s="43"/>
      <c r="E86" s="10">
        <v>920</v>
      </c>
      <c r="F86" s="10">
        <v>920</v>
      </c>
      <c r="G86" s="10">
        <f t="shared" si="74"/>
        <v>0</v>
      </c>
      <c r="H86" s="10">
        <v>1380</v>
      </c>
      <c r="I86" s="10">
        <v>1700</v>
      </c>
      <c r="J86" s="10">
        <f t="shared" si="75"/>
        <v>320</v>
      </c>
      <c r="K86" s="320">
        <f t="shared" si="76"/>
        <v>2620</v>
      </c>
      <c r="L86" s="10"/>
      <c r="M86" s="10"/>
      <c r="N86" s="337"/>
      <c r="P86" s="10">
        <v>692</v>
      </c>
      <c r="Q86" s="288">
        <f t="shared" si="67"/>
        <v>228</v>
      </c>
      <c r="S86" s="10">
        <v>1502</v>
      </c>
      <c r="T86" s="288">
        <f t="shared" si="68"/>
        <v>198</v>
      </c>
    </row>
    <row r="87" spans="1:20" x14ac:dyDescent="0.25">
      <c r="A87" s="11">
        <v>637027</v>
      </c>
      <c r="B87" s="12" t="s">
        <v>78</v>
      </c>
      <c r="C87" s="43"/>
      <c r="D87" s="43"/>
      <c r="E87" s="10">
        <v>0</v>
      </c>
      <c r="F87" s="10">
        <v>0</v>
      </c>
      <c r="G87" s="10">
        <f t="shared" si="74"/>
        <v>0</v>
      </c>
      <c r="H87" s="10">
        <v>0</v>
      </c>
      <c r="I87" s="10">
        <v>0</v>
      </c>
      <c r="J87" s="10">
        <f t="shared" si="75"/>
        <v>0</v>
      </c>
      <c r="K87" s="320">
        <f t="shared" si="76"/>
        <v>0</v>
      </c>
      <c r="L87" s="10"/>
      <c r="M87" s="10"/>
      <c r="N87" s="337"/>
      <c r="P87" s="10">
        <v>0</v>
      </c>
      <c r="Q87" s="288">
        <f t="shared" si="67"/>
        <v>0</v>
      </c>
      <c r="S87" s="10">
        <v>0</v>
      </c>
      <c r="T87" s="288">
        <f t="shared" si="68"/>
        <v>0</v>
      </c>
    </row>
    <row r="88" spans="1:20" x14ac:dyDescent="0.25">
      <c r="A88" s="11">
        <v>637031</v>
      </c>
      <c r="B88" s="12" t="s">
        <v>79</v>
      </c>
      <c r="C88" s="43"/>
      <c r="D88" s="43"/>
      <c r="E88" s="10">
        <v>0</v>
      </c>
      <c r="F88" s="10">
        <v>0</v>
      </c>
      <c r="G88" s="10">
        <f t="shared" si="74"/>
        <v>0</v>
      </c>
      <c r="H88" s="10">
        <v>0</v>
      </c>
      <c r="I88" s="10">
        <v>0</v>
      </c>
      <c r="J88" s="10">
        <f t="shared" si="75"/>
        <v>0</v>
      </c>
      <c r="K88" s="320">
        <f t="shared" si="76"/>
        <v>0</v>
      </c>
      <c r="L88" s="10"/>
      <c r="M88" s="10"/>
      <c r="N88" s="337"/>
      <c r="P88" s="10">
        <v>0</v>
      </c>
      <c r="Q88" s="288">
        <f t="shared" si="67"/>
        <v>0</v>
      </c>
      <c r="S88" s="10">
        <v>0</v>
      </c>
      <c r="T88" s="288">
        <f t="shared" si="68"/>
        <v>0</v>
      </c>
    </row>
    <row r="89" spans="1:20" x14ac:dyDescent="0.25">
      <c r="A89" s="11">
        <v>637035</v>
      </c>
      <c r="B89" s="12" t="s">
        <v>80</v>
      </c>
      <c r="C89" s="43"/>
      <c r="D89" s="43"/>
      <c r="E89" s="10">
        <v>80</v>
      </c>
      <c r="F89" s="10">
        <v>80</v>
      </c>
      <c r="G89" s="10">
        <f t="shared" si="74"/>
        <v>0</v>
      </c>
      <c r="H89" s="10">
        <v>120</v>
      </c>
      <c r="I89" s="10">
        <v>120</v>
      </c>
      <c r="J89" s="10">
        <f t="shared" si="75"/>
        <v>0</v>
      </c>
      <c r="K89" s="320">
        <f t="shared" si="76"/>
        <v>200</v>
      </c>
      <c r="L89" s="10"/>
      <c r="M89" s="10"/>
      <c r="N89" s="337"/>
      <c r="P89" s="10">
        <v>82</v>
      </c>
      <c r="Q89" s="288">
        <f t="shared" si="67"/>
        <v>-2</v>
      </c>
      <c r="S89" s="10">
        <v>115</v>
      </c>
      <c r="T89" s="288">
        <f t="shared" si="68"/>
        <v>5</v>
      </c>
    </row>
    <row r="90" spans="1:20" x14ac:dyDescent="0.25">
      <c r="A90" s="11">
        <v>637036</v>
      </c>
      <c r="B90" s="37" t="s">
        <v>81</v>
      </c>
      <c r="C90" s="43"/>
      <c r="D90" s="43"/>
      <c r="E90" s="10">
        <v>0</v>
      </c>
      <c r="F90" s="10">
        <v>0</v>
      </c>
      <c r="G90" s="10">
        <f t="shared" si="74"/>
        <v>0</v>
      </c>
      <c r="H90" s="10">
        <v>0</v>
      </c>
      <c r="I90" s="10">
        <v>0</v>
      </c>
      <c r="J90" s="10">
        <f t="shared" si="75"/>
        <v>0</v>
      </c>
      <c r="K90" s="320">
        <f t="shared" si="76"/>
        <v>0</v>
      </c>
      <c r="L90" s="10">
        <v>100</v>
      </c>
      <c r="M90" s="10">
        <v>100</v>
      </c>
      <c r="N90" s="337"/>
      <c r="P90" s="10"/>
      <c r="Q90" s="288">
        <f t="shared" si="67"/>
        <v>0</v>
      </c>
      <c r="S90" s="10"/>
      <c r="T90" s="288">
        <f t="shared" si="68"/>
        <v>0</v>
      </c>
    </row>
    <row r="91" spans="1:20" ht="15.75" thickBot="1" x14ac:dyDescent="0.3">
      <c r="A91" s="11">
        <v>637040</v>
      </c>
      <c r="B91" s="12" t="s">
        <v>82</v>
      </c>
      <c r="C91" s="43"/>
      <c r="D91" s="43"/>
      <c r="E91" s="10">
        <v>0</v>
      </c>
      <c r="F91" s="10">
        <v>0</v>
      </c>
      <c r="G91" s="10">
        <f t="shared" si="74"/>
        <v>0</v>
      </c>
      <c r="H91" s="10">
        <v>0</v>
      </c>
      <c r="I91" s="10">
        <v>0</v>
      </c>
      <c r="J91" s="10">
        <f t="shared" si="75"/>
        <v>0</v>
      </c>
      <c r="K91" s="320">
        <f t="shared" si="76"/>
        <v>0</v>
      </c>
      <c r="L91" s="10"/>
      <c r="M91" s="10"/>
      <c r="N91" s="337"/>
      <c r="P91" s="10">
        <v>0</v>
      </c>
      <c r="Q91" s="288">
        <f t="shared" si="67"/>
        <v>0</v>
      </c>
      <c r="S91" s="10">
        <v>0</v>
      </c>
      <c r="T91" s="288">
        <f t="shared" si="68"/>
        <v>0</v>
      </c>
    </row>
    <row r="92" spans="1:20" ht="15.75" thickBot="1" x14ac:dyDescent="0.3">
      <c r="A92" s="25">
        <v>637</v>
      </c>
      <c r="B92" s="26" t="s">
        <v>83</v>
      </c>
      <c r="C92" s="309">
        <f t="shared" ref="C92:D92" si="77">SUM(C75:C91)</f>
        <v>0</v>
      </c>
      <c r="D92" s="309">
        <f t="shared" si="77"/>
        <v>0</v>
      </c>
      <c r="E92" s="27">
        <f t="shared" ref="E92:F92" si="78">SUM(E75:E91)</f>
        <v>6520</v>
      </c>
      <c r="F92" s="27">
        <f t="shared" si="78"/>
        <v>8820</v>
      </c>
      <c r="G92" s="27">
        <f t="shared" ref="G92:K92" si="79">SUM(G75:G91)</f>
        <v>2300</v>
      </c>
      <c r="H92" s="27">
        <f t="shared" ref="H92:I92" si="80">SUM(H75:H91)</f>
        <v>9780</v>
      </c>
      <c r="I92" s="27">
        <f t="shared" si="80"/>
        <v>13100</v>
      </c>
      <c r="J92" s="27">
        <f t="shared" si="79"/>
        <v>3320</v>
      </c>
      <c r="K92" s="27">
        <f t="shared" si="79"/>
        <v>21920</v>
      </c>
      <c r="L92" s="27">
        <f>SUM(L75:L91)</f>
        <v>2550</v>
      </c>
      <c r="M92" s="27">
        <f>SUM(M75:M91)</f>
        <v>1150</v>
      </c>
      <c r="N92" s="333"/>
      <c r="P92" s="27">
        <f t="shared" ref="P92" si="81">SUM(P75:P91)</f>
        <v>6883</v>
      </c>
      <c r="Q92" s="288">
        <f t="shared" si="67"/>
        <v>1937</v>
      </c>
      <c r="S92" s="27">
        <f t="shared" ref="S92" si="82">SUM(S75:S91)</f>
        <v>10355</v>
      </c>
      <c r="T92" s="288">
        <f t="shared" si="68"/>
        <v>2745</v>
      </c>
    </row>
    <row r="93" spans="1:20" ht="15.75" thickBot="1" x14ac:dyDescent="0.3">
      <c r="A93" s="14">
        <v>630</v>
      </c>
      <c r="B93" s="15" t="s">
        <v>84</v>
      </c>
      <c r="C93" s="307">
        <f t="shared" ref="C93:D93" si="83">SUM(C92+C74+C66+C53+C51+C36+C28)</f>
        <v>500</v>
      </c>
      <c r="D93" s="307">
        <f t="shared" si="83"/>
        <v>0</v>
      </c>
      <c r="E93" s="16">
        <f t="shared" ref="E93:F93" si="84">SUM(E92+E74+E66+E53+E51+E36+E28)</f>
        <v>26760</v>
      </c>
      <c r="F93" s="16">
        <f t="shared" si="84"/>
        <v>35688</v>
      </c>
      <c r="G93" s="16">
        <f t="shared" ref="G93:K93" si="85">SUM(G92+G74+G66+G53+G51+G36+G28)</f>
        <v>8928</v>
      </c>
      <c r="H93" s="16">
        <f t="shared" ref="H93:I93" si="86">SUM(H92+H74+H66+H53+H51+H36+H28)</f>
        <v>40140</v>
      </c>
      <c r="I93" s="16">
        <f t="shared" si="86"/>
        <v>52590</v>
      </c>
      <c r="J93" s="16">
        <f t="shared" si="85"/>
        <v>12450</v>
      </c>
      <c r="K93" s="16">
        <f t="shared" si="85"/>
        <v>88278</v>
      </c>
      <c r="L93" s="16">
        <f>SUM(L92+L74+L66+L53+L51+L36+L28)</f>
        <v>6100</v>
      </c>
      <c r="M93" s="16">
        <f>SUM(M92+M74+M66+M53+M51+M36+M28)</f>
        <v>1817</v>
      </c>
      <c r="N93" s="330"/>
      <c r="P93" s="16">
        <f t="shared" ref="P93" si="87">SUM(P92+P74+P66+P53+P51+P36+P28)</f>
        <v>31408</v>
      </c>
      <c r="Q93" s="288">
        <f t="shared" si="67"/>
        <v>4280</v>
      </c>
      <c r="S93" s="16">
        <f t="shared" ref="S93" si="88">SUM(S92+S74+S66+S53+S51+S36+S28)</f>
        <v>43037</v>
      </c>
      <c r="T93" s="288">
        <f t="shared" si="68"/>
        <v>9553</v>
      </c>
    </row>
    <row r="94" spans="1:20" x14ac:dyDescent="0.25">
      <c r="A94" s="38">
        <v>642006</v>
      </c>
      <c r="B94" s="39" t="s">
        <v>85</v>
      </c>
      <c r="C94" s="40"/>
      <c r="D94" s="40"/>
      <c r="E94" s="40">
        <v>0</v>
      </c>
      <c r="F94" s="40">
        <v>0</v>
      </c>
      <c r="G94" s="10">
        <f t="shared" ref="G94:G98" si="89">SUM(F94-E94)</f>
        <v>0</v>
      </c>
      <c r="H94" s="40">
        <v>0</v>
      </c>
      <c r="I94" s="40">
        <v>0</v>
      </c>
      <c r="J94" s="10">
        <f>SUM(I94-H94)</f>
        <v>0</v>
      </c>
      <c r="K94" s="320">
        <f t="shared" ref="K94:K98" si="90">SUM(F94+I94)</f>
        <v>0</v>
      </c>
      <c r="L94" s="40"/>
      <c r="M94" s="40"/>
      <c r="N94" s="337"/>
      <c r="P94" s="40">
        <v>0</v>
      </c>
      <c r="Q94" s="288">
        <f t="shared" si="67"/>
        <v>0</v>
      </c>
      <c r="S94" s="40">
        <v>0</v>
      </c>
      <c r="T94" s="288">
        <f t="shared" si="68"/>
        <v>0</v>
      </c>
    </row>
    <row r="95" spans="1:20" x14ac:dyDescent="0.25">
      <c r="A95" s="41">
        <v>642012</v>
      </c>
      <c r="B95" s="42" t="s">
        <v>86</v>
      </c>
      <c r="C95" s="43"/>
      <c r="D95" s="43"/>
      <c r="E95" s="43">
        <v>0</v>
      </c>
      <c r="F95" s="43">
        <v>0</v>
      </c>
      <c r="G95" s="10">
        <f t="shared" si="89"/>
        <v>0</v>
      </c>
      <c r="H95" s="43">
        <v>0</v>
      </c>
      <c r="I95" s="43">
        <v>0</v>
      </c>
      <c r="J95" s="10">
        <f>SUM(I95-H95)</f>
        <v>0</v>
      </c>
      <c r="K95" s="320">
        <f t="shared" si="90"/>
        <v>0</v>
      </c>
      <c r="L95" s="43"/>
      <c r="M95" s="43"/>
      <c r="N95" s="337"/>
      <c r="P95" s="43">
        <v>0</v>
      </c>
      <c r="Q95" s="288">
        <f t="shared" si="67"/>
        <v>0</v>
      </c>
      <c r="S95" s="43">
        <v>0</v>
      </c>
      <c r="T95" s="288">
        <f t="shared" si="68"/>
        <v>0</v>
      </c>
    </row>
    <row r="96" spans="1:20" x14ac:dyDescent="0.25">
      <c r="A96" s="5">
        <v>642013</v>
      </c>
      <c r="B96" s="6" t="s">
        <v>87</v>
      </c>
      <c r="C96" s="49"/>
      <c r="D96" s="49"/>
      <c r="E96" s="28">
        <v>0</v>
      </c>
      <c r="F96" s="28">
        <v>0</v>
      </c>
      <c r="G96" s="10">
        <f t="shared" si="89"/>
        <v>0</v>
      </c>
      <c r="H96" s="28">
        <v>0</v>
      </c>
      <c r="I96" s="28">
        <v>0</v>
      </c>
      <c r="J96" s="10">
        <f>SUM(I96-H96)</f>
        <v>0</v>
      </c>
      <c r="K96" s="320">
        <f>SUM(F96+I96)</f>
        <v>0</v>
      </c>
      <c r="L96" s="28"/>
      <c r="M96" s="28"/>
      <c r="N96" s="337"/>
      <c r="P96" s="28">
        <v>0</v>
      </c>
      <c r="Q96" s="288">
        <f t="shared" si="67"/>
        <v>0</v>
      </c>
      <c r="S96" s="28">
        <v>0</v>
      </c>
      <c r="T96" s="288">
        <f t="shared" si="68"/>
        <v>0</v>
      </c>
    </row>
    <row r="97" spans="1:20" x14ac:dyDescent="0.25">
      <c r="A97" s="5">
        <v>642014</v>
      </c>
      <c r="B97" s="6" t="s">
        <v>88</v>
      </c>
      <c r="C97" s="43"/>
      <c r="D97" s="43"/>
      <c r="E97" s="10">
        <v>0</v>
      </c>
      <c r="F97" s="10">
        <v>0</v>
      </c>
      <c r="G97" s="10">
        <f>SUM(F97-E97)</f>
        <v>0</v>
      </c>
      <c r="H97" s="10">
        <v>0</v>
      </c>
      <c r="I97" s="10">
        <v>0</v>
      </c>
      <c r="J97" s="10">
        <f>SUM(I97-H97)</f>
        <v>0</v>
      </c>
      <c r="K97" s="320">
        <f t="shared" si="90"/>
        <v>0</v>
      </c>
      <c r="L97" s="10"/>
      <c r="M97" s="10"/>
      <c r="N97" s="337"/>
      <c r="P97" s="10">
        <v>0</v>
      </c>
      <c r="Q97" s="288">
        <f t="shared" si="67"/>
        <v>0</v>
      </c>
      <c r="S97" s="10">
        <v>0</v>
      </c>
      <c r="T97" s="288">
        <f t="shared" si="68"/>
        <v>0</v>
      </c>
    </row>
    <row r="98" spans="1:20" ht="15.75" thickBot="1" x14ac:dyDescent="0.3">
      <c r="A98" s="8">
        <v>642015</v>
      </c>
      <c r="B98" s="9" t="s">
        <v>89</v>
      </c>
      <c r="C98" s="43"/>
      <c r="D98" s="43"/>
      <c r="E98" s="10">
        <v>80</v>
      </c>
      <c r="F98" s="10">
        <v>150</v>
      </c>
      <c r="G98" s="10">
        <f t="shared" si="89"/>
        <v>70</v>
      </c>
      <c r="H98" s="10">
        <v>120</v>
      </c>
      <c r="I98" s="10">
        <v>300</v>
      </c>
      <c r="J98" s="10">
        <f>SUM(I98-H98)</f>
        <v>180</v>
      </c>
      <c r="K98" s="320">
        <f t="shared" si="90"/>
        <v>450</v>
      </c>
      <c r="L98" s="10"/>
      <c r="M98" s="10"/>
      <c r="N98" s="337"/>
      <c r="P98" s="10">
        <v>335</v>
      </c>
      <c r="Q98" s="288">
        <f t="shared" si="67"/>
        <v>-185</v>
      </c>
      <c r="S98" s="10">
        <v>36</v>
      </c>
      <c r="T98" s="288">
        <f t="shared" si="68"/>
        <v>264</v>
      </c>
    </row>
    <row r="99" spans="1:20" ht="15.75" thickBot="1" x14ac:dyDescent="0.3">
      <c r="A99" s="14">
        <v>640</v>
      </c>
      <c r="B99" s="15" t="s">
        <v>90</v>
      </c>
      <c r="C99" s="307">
        <f t="shared" ref="C99:D99" si="91">SUM(C94:C98)</f>
        <v>0</v>
      </c>
      <c r="D99" s="307">
        <f t="shared" si="91"/>
        <v>0</v>
      </c>
      <c r="E99" s="16">
        <f>SUM(E94:E98)</f>
        <v>80</v>
      </c>
      <c r="F99" s="16">
        <f>SUM(F94:F98)</f>
        <v>150</v>
      </c>
      <c r="G99" s="16">
        <f t="shared" ref="G99:K99" si="92">SUM(G94:G98)</f>
        <v>70</v>
      </c>
      <c r="H99" s="16">
        <f>SUM(H94:H98)</f>
        <v>120</v>
      </c>
      <c r="I99" s="16">
        <f>SUM(I94:I98)</f>
        <v>300</v>
      </c>
      <c r="J99" s="16">
        <f>SUM(J94:J98)</f>
        <v>180</v>
      </c>
      <c r="K99" s="16">
        <f t="shared" si="92"/>
        <v>450</v>
      </c>
      <c r="L99" s="16">
        <f t="shared" ref="L99:M99" si="93">SUM(L94:L98)</f>
        <v>0</v>
      </c>
      <c r="M99" s="16">
        <f t="shared" si="93"/>
        <v>0</v>
      </c>
      <c r="N99" s="330"/>
      <c r="P99" s="16">
        <f t="shared" ref="P99" si="94">SUM(P94:P98)</f>
        <v>335</v>
      </c>
      <c r="Q99" s="288">
        <f t="shared" si="67"/>
        <v>-185</v>
      </c>
      <c r="S99" s="16">
        <f t="shared" ref="S99" si="95">SUM(S94:S98)</f>
        <v>36</v>
      </c>
      <c r="T99" s="288">
        <f t="shared" si="68"/>
        <v>264</v>
      </c>
    </row>
    <row r="100" spans="1:20" ht="15.75" thickBot="1" x14ac:dyDescent="0.3">
      <c r="A100" s="17" t="s">
        <v>91</v>
      </c>
      <c r="B100" s="18" t="s">
        <v>92</v>
      </c>
      <c r="C100" s="308">
        <f t="shared" ref="C100:D100" si="96">SUM(C93+C99)</f>
        <v>500</v>
      </c>
      <c r="D100" s="308">
        <f t="shared" si="96"/>
        <v>0</v>
      </c>
      <c r="E100" s="19">
        <f>SUM(E93+E99)</f>
        <v>26840</v>
      </c>
      <c r="F100" s="19">
        <f>SUM(F93+F99)</f>
        <v>35838</v>
      </c>
      <c r="G100" s="19">
        <f t="shared" ref="G100:M100" si="97">SUM(G93+G99)</f>
        <v>8998</v>
      </c>
      <c r="H100" s="19">
        <f>SUM(H93+H99)</f>
        <v>40260</v>
      </c>
      <c r="I100" s="19">
        <f>SUM(I93+I99)</f>
        <v>52890</v>
      </c>
      <c r="J100" s="19">
        <f t="shared" si="97"/>
        <v>12630</v>
      </c>
      <c r="K100" s="19">
        <f t="shared" si="97"/>
        <v>88728</v>
      </c>
      <c r="L100" s="19">
        <f t="shared" si="97"/>
        <v>6100</v>
      </c>
      <c r="M100" s="19">
        <f t="shared" si="97"/>
        <v>1817</v>
      </c>
      <c r="N100" s="332"/>
      <c r="P100" s="19">
        <f t="shared" ref="P100" si="98">SUM(P93+P99)</f>
        <v>31743</v>
      </c>
      <c r="Q100" s="288">
        <f t="shared" si="67"/>
        <v>4095</v>
      </c>
      <c r="S100" s="19">
        <f t="shared" ref="S100" si="99">SUM(S93+S99)</f>
        <v>43073</v>
      </c>
      <c r="T100" s="288">
        <f t="shared" si="68"/>
        <v>9817</v>
      </c>
    </row>
    <row r="101" spans="1:20" ht="15.75" thickBot="1" x14ac:dyDescent="0.3">
      <c r="A101" s="44">
        <v>600</v>
      </c>
      <c r="B101" s="45" t="s">
        <v>93</v>
      </c>
      <c r="C101" s="311">
        <f t="shared" ref="C101:K101" si="100">SUM(C100+C25)</f>
        <v>4608</v>
      </c>
      <c r="D101" s="311">
        <f t="shared" si="100"/>
        <v>29568</v>
      </c>
      <c r="E101" s="46">
        <f t="shared" si="100"/>
        <v>136710</v>
      </c>
      <c r="F101" s="46">
        <f t="shared" si="100"/>
        <v>159579</v>
      </c>
      <c r="G101" s="46">
        <f t="shared" si="100"/>
        <v>22869</v>
      </c>
      <c r="H101" s="46">
        <f t="shared" si="100"/>
        <v>248065</v>
      </c>
      <c r="I101" s="46">
        <f t="shared" si="100"/>
        <v>278162</v>
      </c>
      <c r="J101" s="46">
        <f t="shared" si="100"/>
        <v>30097</v>
      </c>
      <c r="K101" s="46">
        <f t="shared" si="100"/>
        <v>437741</v>
      </c>
      <c r="L101" s="46">
        <f>SUM(L100+L25)</f>
        <v>6100</v>
      </c>
      <c r="M101" s="46">
        <f>SUM(M100+M25)</f>
        <v>1817</v>
      </c>
      <c r="N101" s="338"/>
      <c r="P101" s="46">
        <f t="shared" ref="P101" si="101">SUM(P100+P25)</f>
        <v>139264</v>
      </c>
      <c r="Q101" s="288">
        <f t="shared" si="67"/>
        <v>20315</v>
      </c>
      <c r="S101" s="46">
        <f t="shared" ref="S101" si="102">SUM(S100+S25)</f>
        <v>244592</v>
      </c>
      <c r="T101" s="288">
        <f t="shared" si="68"/>
        <v>33570</v>
      </c>
    </row>
    <row r="102" spans="1:20" x14ac:dyDescent="0.25">
      <c r="A102" s="47">
        <v>713004</v>
      </c>
      <c r="B102" s="48" t="s">
        <v>94</v>
      </c>
      <c r="C102" s="40"/>
      <c r="D102" s="40"/>
      <c r="E102" s="40">
        <v>0</v>
      </c>
      <c r="F102" s="40">
        <v>0</v>
      </c>
      <c r="G102" s="7">
        <f t="shared" ref="G102:G104" si="103">SUM(F102-E102)</f>
        <v>0</v>
      </c>
      <c r="H102" s="40">
        <v>0</v>
      </c>
      <c r="I102" s="40">
        <v>0</v>
      </c>
      <c r="J102" s="7">
        <f>SUM(I102-H102)</f>
        <v>0</v>
      </c>
      <c r="K102" s="320">
        <f t="shared" ref="K102:K104" si="104">SUM(F102+I102)</f>
        <v>0</v>
      </c>
      <c r="L102" s="40"/>
      <c r="M102" s="40"/>
      <c r="N102" s="337"/>
      <c r="P102" s="40">
        <v>0</v>
      </c>
      <c r="Q102" s="288">
        <f t="shared" si="67"/>
        <v>0</v>
      </c>
      <c r="S102" s="334">
        <v>0</v>
      </c>
      <c r="T102" s="288">
        <f t="shared" si="68"/>
        <v>0</v>
      </c>
    </row>
    <row r="103" spans="1:20" x14ac:dyDescent="0.25">
      <c r="A103" s="47">
        <v>717002</v>
      </c>
      <c r="B103" s="48" t="s">
        <v>95</v>
      </c>
      <c r="C103" s="49"/>
      <c r="D103" s="49"/>
      <c r="E103" s="49">
        <v>0</v>
      </c>
      <c r="F103" s="49">
        <v>0</v>
      </c>
      <c r="G103" s="28">
        <f t="shared" si="103"/>
        <v>0</v>
      </c>
      <c r="H103" s="49">
        <v>0</v>
      </c>
      <c r="I103" s="49">
        <v>0</v>
      </c>
      <c r="J103" s="28">
        <f>SUM(I103-H103)</f>
        <v>0</v>
      </c>
      <c r="K103" s="320">
        <f t="shared" si="104"/>
        <v>0</v>
      </c>
      <c r="L103" s="49"/>
      <c r="M103" s="49"/>
      <c r="N103" s="337"/>
      <c r="P103" s="43">
        <v>0</v>
      </c>
      <c r="Q103" s="288">
        <f t="shared" si="67"/>
        <v>0</v>
      </c>
      <c r="S103" s="335">
        <v>0</v>
      </c>
      <c r="T103" s="288">
        <f t="shared" si="68"/>
        <v>0</v>
      </c>
    </row>
    <row r="104" spans="1:20" ht="15.75" thickBot="1" x14ac:dyDescent="0.3">
      <c r="A104" s="47">
        <v>717003</v>
      </c>
      <c r="B104" s="48" t="s">
        <v>96</v>
      </c>
      <c r="C104" s="49"/>
      <c r="D104" s="49"/>
      <c r="E104" s="49">
        <v>0</v>
      </c>
      <c r="F104" s="49">
        <v>0</v>
      </c>
      <c r="G104" s="28">
        <f t="shared" si="103"/>
        <v>0</v>
      </c>
      <c r="H104" s="49">
        <v>0</v>
      </c>
      <c r="I104" s="49">
        <v>0</v>
      </c>
      <c r="J104" s="28">
        <f>SUM(I104-H104)</f>
        <v>0</v>
      </c>
      <c r="K104" s="320">
        <f t="shared" si="104"/>
        <v>0</v>
      </c>
      <c r="L104" s="49"/>
      <c r="M104" s="49"/>
      <c r="N104" s="337"/>
      <c r="P104" s="69">
        <v>0</v>
      </c>
      <c r="Q104" s="288">
        <f t="shared" si="67"/>
        <v>0</v>
      </c>
      <c r="S104" s="335">
        <v>0</v>
      </c>
      <c r="T104" s="288">
        <f t="shared" si="68"/>
        <v>0</v>
      </c>
    </row>
    <row r="105" spans="1:20" ht="15.75" thickBot="1" x14ac:dyDescent="0.3">
      <c r="A105" s="44">
        <v>700</v>
      </c>
      <c r="B105" s="45" t="s">
        <v>97</v>
      </c>
      <c r="C105" s="311">
        <f t="shared" ref="C105:D105" si="105">SUM(C102:C104)</f>
        <v>0</v>
      </c>
      <c r="D105" s="311">
        <f t="shared" si="105"/>
        <v>0</v>
      </c>
      <c r="E105" s="46">
        <f t="shared" ref="E105:F105" si="106">SUM(E102:E104)</f>
        <v>0</v>
      </c>
      <c r="F105" s="46">
        <f t="shared" si="106"/>
        <v>0</v>
      </c>
      <c r="G105" s="46">
        <f t="shared" ref="G105:K105" si="107">SUM(G102:G104)</f>
        <v>0</v>
      </c>
      <c r="H105" s="46">
        <f t="shared" ref="H105:I105" si="108">SUM(H102:H104)</f>
        <v>0</v>
      </c>
      <c r="I105" s="46">
        <f t="shared" si="108"/>
        <v>0</v>
      </c>
      <c r="J105" s="46">
        <f t="shared" si="107"/>
        <v>0</v>
      </c>
      <c r="K105" s="46">
        <f t="shared" si="107"/>
        <v>0</v>
      </c>
      <c r="L105" s="46">
        <f t="shared" ref="L105:M105" si="109">SUM(L102:L104)</f>
        <v>0</v>
      </c>
      <c r="M105" s="46">
        <f t="shared" si="109"/>
        <v>0</v>
      </c>
      <c r="N105" s="338"/>
      <c r="P105" s="46">
        <f t="shared" ref="P105" si="110">SUM(P102:P104)</f>
        <v>0</v>
      </c>
      <c r="Q105" s="288">
        <f t="shared" si="67"/>
        <v>0</v>
      </c>
      <c r="S105" s="46">
        <f t="shared" ref="S105" si="111">SUM(S102:S104)</f>
        <v>0</v>
      </c>
      <c r="T105" s="288">
        <f t="shared" si="68"/>
        <v>0</v>
      </c>
    </row>
    <row r="106" spans="1:20" ht="15.75" thickBot="1" x14ac:dyDescent="0.3">
      <c r="A106" s="50" t="s">
        <v>98</v>
      </c>
      <c r="B106" s="51" t="s">
        <v>99</v>
      </c>
      <c r="C106" s="312">
        <f t="shared" ref="C106:D106" si="112">SUM(C101+C105)</f>
        <v>4608</v>
      </c>
      <c r="D106" s="312">
        <f t="shared" si="112"/>
        <v>29568</v>
      </c>
      <c r="E106" s="52">
        <f>SUM(E101+E105)</f>
        <v>136710</v>
      </c>
      <c r="F106" s="52">
        <f>SUM(F101+F105)</f>
        <v>159579</v>
      </c>
      <c r="G106" s="52">
        <f t="shared" ref="G106:M106" si="113">SUM(G101+G105)</f>
        <v>22869</v>
      </c>
      <c r="H106" s="52">
        <f>SUM(H101+H105)</f>
        <v>248065</v>
      </c>
      <c r="I106" s="52">
        <f>SUM(I101+I105)</f>
        <v>278162</v>
      </c>
      <c r="J106" s="52">
        <f t="shared" si="113"/>
        <v>30097</v>
      </c>
      <c r="K106" s="52">
        <f t="shared" si="113"/>
        <v>437741</v>
      </c>
      <c r="L106" s="52">
        <f t="shared" si="113"/>
        <v>6100</v>
      </c>
      <c r="M106" s="52">
        <f t="shared" si="113"/>
        <v>1817</v>
      </c>
      <c r="N106" s="339"/>
      <c r="O106" s="288">
        <f>SUM(M106+L106+J106+G106+D106+C106)</f>
        <v>95059</v>
      </c>
      <c r="P106" s="52">
        <f t="shared" ref="P106" si="114">SUM(P101+P105)</f>
        <v>139264</v>
      </c>
      <c r="Q106" s="288">
        <f t="shared" si="67"/>
        <v>20315</v>
      </c>
      <c r="S106" s="52">
        <f t="shared" ref="S106" si="115">SUM(S101+S105)</f>
        <v>244592</v>
      </c>
      <c r="T106" s="288">
        <f t="shared" si="68"/>
        <v>33570</v>
      </c>
    </row>
    <row r="107" spans="1:20" x14ac:dyDescent="0.25">
      <c r="A107" s="53"/>
      <c r="B107" s="54" t="s">
        <v>100</v>
      </c>
      <c r="C107" s="55">
        <f t="shared" ref="C107:D107" si="116">SUM(C25)</f>
        <v>4108</v>
      </c>
      <c r="D107" s="55">
        <f t="shared" si="116"/>
        <v>29568</v>
      </c>
      <c r="E107" s="55"/>
      <c r="F107" s="55">
        <f>SUM(F25)</f>
        <v>123741</v>
      </c>
      <c r="G107" s="55"/>
      <c r="H107" s="55"/>
      <c r="I107" s="55">
        <f>SUM(I25)</f>
        <v>225272</v>
      </c>
      <c r="J107" s="55"/>
      <c r="K107" s="55">
        <f>SUM(K25)</f>
        <v>349013</v>
      </c>
      <c r="L107" s="55">
        <f>SUM(L25)</f>
        <v>0</v>
      </c>
      <c r="M107" s="55">
        <f>SUM(M25)</f>
        <v>0</v>
      </c>
      <c r="N107" s="55">
        <f>SUM(L107:M107)</f>
        <v>0</v>
      </c>
    </row>
    <row r="108" spans="1:20" x14ac:dyDescent="0.25">
      <c r="A108" s="53"/>
      <c r="B108" s="54" t="s">
        <v>101</v>
      </c>
      <c r="C108" s="55">
        <f t="shared" ref="C108:D108" si="117">SUM(C100)</f>
        <v>500</v>
      </c>
      <c r="D108" s="55">
        <f t="shared" si="117"/>
        <v>0</v>
      </c>
      <c r="E108" s="55"/>
      <c r="F108" s="55">
        <f>SUM(F100)</f>
        <v>35838</v>
      </c>
      <c r="G108" s="55"/>
      <c r="H108" s="55"/>
      <c r="I108" s="55">
        <f>SUM(I100)</f>
        <v>52890</v>
      </c>
      <c r="J108" s="55"/>
      <c r="K108" s="55">
        <f>SUM(K100)</f>
        <v>88728</v>
      </c>
      <c r="L108" s="55">
        <f t="shared" ref="L108:M108" si="118">SUM(L100)</f>
        <v>6100</v>
      </c>
      <c r="M108" s="55">
        <f t="shared" si="118"/>
        <v>1817</v>
      </c>
      <c r="N108" s="55">
        <f>SUM(L108:M108)</f>
        <v>7917</v>
      </c>
    </row>
    <row r="109" spans="1:20" x14ac:dyDescent="0.25">
      <c r="A109" s="53"/>
      <c r="B109" s="54" t="s">
        <v>102</v>
      </c>
      <c r="C109" s="55">
        <f t="shared" ref="C109:D109" si="119">SUM(C105)</f>
        <v>0</v>
      </c>
      <c r="D109" s="55">
        <f t="shared" si="119"/>
        <v>0</v>
      </c>
      <c r="E109" s="55"/>
      <c r="F109" s="55">
        <f>SUM(F105)</f>
        <v>0</v>
      </c>
      <c r="G109" s="55"/>
      <c r="H109" s="55"/>
      <c r="I109" s="55">
        <f>SUM(I105)</f>
        <v>0</v>
      </c>
      <c r="J109" s="55"/>
      <c r="K109" s="55">
        <f>SUM(K105)</f>
        <v>0</v>
      </c>
      <c r="L109" s="55">
        <f t="shared" ref="L109:M109" si="120">SUM(L105)</f>
        <v>0</v>
      </c>
      <c r="M109" s="55">
        <f t="shared" si="120"/>
        <v>0</v>
      </c>
      <c r="N109" s="55"/>
    </row>
    <row r="110" spans="1:20" x14ac:dyDescent="0.25">
      <c r="B110" s="54" t="s">
        <v>103</v>
      </c>
      <c r="C110" s="313">
        <f t="shared" ref="C110:D110" si="121">SUM(C107:C109)</f>
        <v>4608</v>
      </c>
      <c r="D110" s="313">
        <f t="shared" si="121"/>
        <v>29568</v>
      </c>
      <c r="E110" s="56"/>
      <c r="F110" s="56">
        <f>SUM(F107:F109)</f>
        <v>159579</v>
      </c>
      <c r="H110" s="56"/>
      <c r="I110" s="56">
        <f>SUM(I107:I109)</f>
        <v>278162</v>
      </c>
      <c r="K110" s="56">
        <f>SUM(K107:K109)</f>
        <v>437741</v>
      </c>
      <c r="L110" s="56">
        <f t="shared" ref="L110:M110" si="122">SUM(L107:L109)</f>
        <v>6100</v>
      </c>
      <c r="M110" s="56">
        <f t="shared" si="122"/>
        <v>1817</v>
      </c>
      <c r="N110" s="56"/>
    </row>
    <row r="111" spans="1:20" x14ac:dyDescent="0.25">
      <c r="B111" s="54"/>
      <c r="C111" s="56"/>
      <c r="D111" s="56"/>
      <c r="E111" s="56"/>
      <c r="F111" s="56"/>
      <c r="H111" s="56"/>
      <c r="I111" s="288"/>
    </row>
    <row r="112" spans="1:20" x14ac:dyDescent="0.25">
      <c r="B112" s="1" t="s">
        <v>152</v>
      </c>
      <c r="E112" s="290"/>
      <c r="F112" s="290"/>
      <c r="G112" s="290"/>
      <c r="H112" s="290"/>
      <c r="I112" s="290"/>
      <c r="J112" s="290"/>
      <c r="P112" s="288"/>
    </row>
    <row r="113" spans="2:19" ht="15.75" thickBot="1" x14ac:dyDescent="0.3">
      <c r="D113" s="73" t="s">
        <v>20</v>
      </c>
      <c r="E113" s="73" t="s">
        <v>153</v>
      </c>
      <c r="F113" s="73">
        <v>700</v>
      </c>
      <c r="G113" s="56"/>
      <c r="H113" s="324" t="s">
        <v>245</v>
      </c>
      <c r="I113" s="325"/>
      <c r="J113" s="325"/>
    </row>
    <row r="114" spans="2:19" ht="15.75" thickBot="1" x14ac:dyDescent="0.3">
      <c r="B114" s="172" t="s">
        <v>154</v>
      </c>
      <c r="C114" s="118" t="s">
        <v>103</v>
      </c>
      <c r="D114" s="119" t="s">
        <v>155</v>
      </c>
      <c r="E114" s="120" t="s">
        <v>101</v>
      </c>
      <c r="F114" s="120" t="s">
        <v>202</v>
      </c>
      <c r="G114" s="120" t="s">
        <v>273</v>
      </c>
      <c r="H114" s="326" t="s">
        <v>276</v>
      </c>
      <c r="I114" s="326" t="s">
        <v>277</v>
      </c>
      <c r="J114" s="326" t="s">
        <v>243</v>
      </c>
    </row>
    <row r="115" spans="2:19" x14ac:dyDescent="0.25">
      <c r="B115" s="173" t="s">
        <v>156</v>
      </c>
      <c r="C115" s="121">
        <f>SUM(D115:F115)</f>
        <v>437741</v>
      </c>
      <c r="D115" s="122">
        <v>349013</v>
      </c>
      <c r="E115" s="123">
        <v>88728</v>
      </c>
      <c r="F115" s="123"/>
      <c r="G115" s="123">
        <f>SUM(C115-'LK ŠvP Dopravné'!C115)</f>
        <v>52966</v>
      </c>
      <c r="H115" s="327">
        <v>372636</v>
      </c>
      <c r="I115" s="327">
        <v>65106</v>
      </c>
      <c r="J115" s="327">
        <f>SUM(H115:I115)</f>
        <v>437742</v>
      </c>
    </row>
    <row r="116" spans="2:19" x14ac:dyDescent="0.25">
      <c r="B116" s="174" t="s">
        <v>157</v>
      </c>
      <c r="C116" s="124">
        <f t="shared" ref="C116:C180" si="123">SUM(D116:F116)</f>
        <v>0</v>
      </c>
      <c r="D116" s="125"/>
      <c r="E116" s="126"/>
      <c r="F116" s="126"/>
      <c r="G116" s="126">
        <f>SUM(C116-'LK ŠvP Dopravné'!C116)</f>
        <v>0</v>
      </c>
      <c r="H116" s="328">
        <f>SUM(D115-H115)</f>
        <v>-23623</v>
      </c>
      <c r="I116" s="328">
        <f>SUM(E115-I115)</f>
        <v>23622</v>
      </c>
      <c r="J116" s="325"/>
    </row>
    <row r="117" spans="2:19" ht="15.75" thickBot="1" x14ac:dyDescent="0.3">
      <c r="B117" s="174"/>
      <c r="C117" s="124">
        <f t="shared" si="123"/>
        <v>0</v>
      </c>
      <c r="D117" s="125"/>
      <c r="E117" s="126"/>
      <c r="F117" s="126"/>
      <c r="G117" s="126">
        <f>SUM(C117-'LK ŠvP Dopravné'!C117)</f>
        <v>0</v>
      </c>
      <c r="H117" s="324" t="s">
        <v>278</v>
      </c>
      <c r="I117" s="325"/>
      <c r="J117" s="325"/>
    </row>
    <row r="118" spans="2:19" ht="15.75" thickBot="1" x14ac:dyDescent="0.3">
      <c r="B118" s="175" t="s">
        <v>158</v>
      </c>
      <c r="C118" s="127">
        <f t="shared" si="123"/>
        <v>437741</v>
      </c>
      <c r="D118" s="128">
        <f>SUM(D115:D117)</f>
        <v>349013</v>
      </c>
      <c r="E118" s="129">
        <f>SUM(E115:E117)</f>
        <v>88728</v>
      </c>
      <c r="F118" s="129">
        <f>SUM(F115:F117)</f>
        <v>0</v>
      </c>
      <c r="G118" s="129">
        <f>SUM(C118-'LK ŠvP Dopravné'!C118)</f>
        <v>52966</v>
      </c>
      <c r="H118" s="326" t="s">
        <v>276</v>
      </c>
      <c r="I118" s="326" t="s">
        <v>277</v>
      </c>
      <c r="J118" s="326" t="s">
        <v>243</v>
      </c>
    </row>
    <row r="119" spans="2:19" x14ac:dyDescent="0.25">
      <c r="B119" s="176" t="s">
        <v>159</v>
      </c>
      <c r="C119" s="130">
        <f t="shared" si="123"/>
        <v>4608</v>
      </c>
      <c r="D119" s="131">
        <v>4108</v>
      </c>
      <c r="E119" s="132">
        <v>500</v>
      </c>
      <c r="F119" s="132"/>
      <c r="G119" s="132">
        <f>SUM(C119-'LK ŠvP Dopravné'!C119)</f>
        <v>4608</v>
      </c>
      <c r="H119" s="327">
        <v>335372</v>
      </c>
      <c r="I119" s="327">
        <v>52085</v>
      </c>
      <c r="J119" s="327">
        <f>SUM(H119:I119)</f>
        <v>387457</v>
      </c>
    </row>
    <row r="120" spans="2:19" x14ac:dyDescent="0.25">
      <c r="B120" s="176" t="s">
        <v>160</v>
      </c>
      <c r="C120" s="130">
        <f t="shared" si="123"/>
        <v>0</v>
      </c>
      <c r="D120" s="131"/>
      <c r="E120" s="132"/>
      <c r="F120" s="132"/>
      <c r="G120" s="132">
        <f>SUM(C120-'LK ŠvP Dopravné'!C120)</f>
        <v>0</v>
      </c>
      <c r="H120" s="275">
        <f>SUM(D115-H119)</f>
        <v>13641</v>
      </c>
      <c r="I120" s="275">
        <f>SUM(E115-I119)</f>
        <v>36643</v>
      </c>
    </row>
    <row r="121" spans="2:19" x14ac:dyDescent="0.25">
      <c r="B121" s="177" t="s">
        <v>161</v>
      </c>
      <c r="C121" s="130">
        <f t="shared" si="123"/>
        <v>29568</v>
      </c>
      <c r="D121" s="133">
        <v>29568</v>
      </c>
      <c r="E121" s="134"/>
      <c r="F121" s="134"/>
      <c r="G121" s="134">
        <f>SUM(C121-'LK ŠvP Dopravné'!C121)</f>
        <v>29568</v>
      </c>
      <c r="H121" s="288"/>
    </row>
    <row r="122" spans="2:19" x14ac:dyDescent="0.25">
      <c r="B122" s="177" t="s">
        <v>162</v>
      </c>
      <c r="C122" s="130">
        <f t="shared" si="123"/>
        <v>0</v>
      </c>
      <c r="D122" s="133"/>
      <c r="E122" s="134"/>
      <c r="F122" s="134"/>
      <c r="G122" s="134">
        <f>SUM(C122-'LK ŠvP Dopravné'!C122)</f>
        <v>0</v>
      </c>
      <c r="H122" s="288"/>
    </row>
    <row r="123" spans="2:19" x14ac:dyDescent="0.25">
      <c r="B123" s="177" t="s">
        <v>163</v>
      </c>
      <c r="C123" s="130">
        <f t="shared" si="123"/>
        <v>2969</v>
      </c>
      <c r="D123" s="133"/>
      <c r="E123" s="134">
        <v>2969</v>
      </c>
      <c r="F123" s="134"/>
      <c r="G123" s="134">
        <f>SUM(C123-'LK ŠvP Dopravné'!C123)</f>
        <v>0</v>
      </c>
      <c r="H123" s="288"/>
    </row>
    <row r="124" spans="2:19" x14ac:dyDescent="0.25">
      <c r="B124" s="177" t="s">
        <v>164</v>
      </c>
      <c r="C124" s="130">
        <f t="shared" si="123"/>
        <v>3200</v>
      </c>
      <c r="D124" s="133"/>
      <c r="E124" s="134">
        <v>3200</v>
      </c>
      <c r="F124" s="134"/>
      <c r="G124" s="134">
        <f>SUM(C124-'LK ŠvP Dopravné'!C124)</f>
        <v>0</v>
      </c>
      <c r="H124" s="288"/>
      <c r="Q124" t="s">
        <v>287</v>
      </c>
    </row>
    <row r="125" spans="2:19" x14ac:dyDescent="0.25">
      <c r="B125" s="177" t="s">
        <v>165</v>
      </c>
      <c r="C125" s="130">
        <f t="shared" si="123"/>
        <v>2700</v>
      </c>
      <c r="D125" s="133"/>
      <c r="E125" s="134">
        <v>2700</v>
      </c>
      <c r="F125" s="134"/>
      <c r="G125" s="134">
        <f>SUM(C125-'LK ŠvP Dopravné'!C125)</f>
        <v>0</v>
      </c>
      <c r="H125" s="288"/>
    </row>
    <row r="126" spans="2:19" ht="15.75" x14ac:dyDescent="0.25">
      <c r="B126" s="178" t="s">
        <v>166</v>
      </c>
      <c r="C126" s="130">
        <f t="shared" si="123"/>
        <v>0</v>
      </c>
      <c r="D126" s="133"/>
      <c r="E126" s="134"/>
      <c r="F126" s="134"/>
      <c r="G126" s="134">
        <f>SUM(C126-'LK ŠvP Dopravné'!C126)</f>
        <v>0</v>
      </c>
      <c r="H126" s="288"/>
      <c r="Q126" s="294" t="s">
        <v>145</v>
      </c>
      <c r="R126" s="295"/>
      <c r="S126" s="295"/>
    </row>
    <row r="127" spans="2:19" ht="15.75" x14ac:dyDescent="0.25">
      <c r="B127" s="178" t="s">
        <v>299</v>
      </c>
      <c r="C127" s="130">
        <f t="shared" si="123"/>
        <v>7917</v>
      </c>
      <c r="D127" s="133"/>
      <c r="E127" s="134">
        <v>7917</v>
      </c>
      <c r="F127" s="134"/>
      <c r="G127" s="134">
        <v>7917</v>
      </c>
      <c r="H127" s="288"/>
      <c r="Q127" s="294"/>
      <c r="R127" s="295"/>
      <c r="S127" s="295"/>
    </row>
    <row r="128" spans="2:19" ht="16.5" thickBot="1" x14ac:dyDescent="0.3">
      <c r="B128" s="178" t="s">
        <v>167</v>
      </c>
      <c r="C128" s="130">
        <f t="shared" si="123"/>
        <v>0</v>
      </c>
      <c r="D128" s="133"/>
      <c r="E128" s="134"/>
      <c r="F128" s="134"/>
      <c r="G128" s="134">
        <f>SUM(C128-'LK ŠvP Dopravné'!C127)</f>
        <v>0</v>
      </c>
      <c r="H128" s="288"/>
      <c r="Q128" s="294"/>
      <c r="R128" s="295"/>
      <c r="S128" s="295"/>
    </row>
    <row r="129" spans="2:23" ht="16.5" thickBot="1" x14ac:dyDescent="0.3">
      <c r="B129" s="175" t="s">
        <v>168</v>
      </c>
      <c r="C129" s="127">
        <f t="shared" si="123"/>
        <v>50962</v>
      </c>
      <c r="D129" s="128">
        <f>SUM(D119:D128)</f>
        <v>33676</v>
      </c>
      <c r="E129" s="129">
        <f>SUM(E119:E128)</f>
        <v>17286</v>
      </c>
      <c r="F129" s="129">
        <f>SUM(F119:F128)</f>
        <v>0</v>
      </c>
      <c r="G129" s="129">
        <f>SUM(C129-'LK ŠvP Dopravné'!C128)</f>
        <v>42093</v>
      </c>
      <c r="H129" s="288"/>
      <c r="Q129" s="357" t="s">
        <v>296</v>
      </c>
      <c r="R129" s="358">
        <v>281600</v>
      </c>
      <c r="S129" s="295"/>
      <c r="T129" s="359"/>
    </row>
    <row r="130" spans="2:23" ht="15.75" x14ac:dyDescent="0.25">
      <c r="B130" s="174" t="s">
        <v>169</v>
      </c>
      <c r="C130" s="124">
        <f t="shared" si="123"/>
        <v>4000</v>
      </c>
      <c r="D130" s="125"/>
      <c r="E130" s="126">
        <v>4000</v>
      </c>
      <c r="F130" s="126"/>
      <c r="G130" s="126">
        <f>SUM(C130-'LK ŠvP Dopravné'!C129)</f>
        <v>0</v>
      </c>
      <c r="H130" s="288"/>
      <c r="Q130" s="368" t="s">
        <v>297</v>
      </c>
      <c r="R130" s="369">
        <v>437741</v>
      </c>
      <c r="S130" s="295"/>
      <c r="T130" s="359"/>
    </row>
    <row r="131" spans="2:23" ht="16.5" thickBot="1" x14ac:dyDescent="0.3">
      <c r="B131" s="179" t="s">
        <v>170</v>
      </c>
      <c r="C131" s="135">
        <f t="shared" si="123"/>
        <v>0</v>
      </c>
      <c r="D131" s="136"/>
      <c r="E131" s="137"/>
      <c r="F131" s="137"/>
      <c r="G131" s="137">
        <f>SUM(C131-'LK ŠvP Dopravné'!C130)</f>
        <v>0</v>
      </c>
      <c r="H131" s="288"/>
      <c r="Q131" s="368" t="s">
        <v>292</v>
      </c>
      <c r="R131" s="369">
        <v>3000</v>
      </c>
      <c r="S131" s="295"/>
      <c r="T131" s="359"/>
    </row>
    <row r="132" spans="2:23" ht="16.5" thickBot="1" x14ac:dyDescent="0.3">
      <c r="B132" s="180" t="s">
        <v>171</v>
      </c>
      <c r="C132" s="138">
        <f t="shared" si="123"/>
        <v>4000</v>
      </c>
      <c r="D132" s="139">
        <f>SUM(D130:D131)</f>
        <v>0</v>
      </c>
      <c r="E132" s="148">
        <f t="shared" ref="E132" si="124">SUM(E130:E131)</f>
        <v>4000</v>
      </c>
      <c r="F132" s="148">
        <f>SUM(F130:F131)</f>
        <v>0</v>
      </c>
      <c r="G132" s="148">
        <f>SUM(C132-'LK ŠvP Dopravné'!C131)</f>
        <v>0</v>
      </c>
      <c r="H132" s="288"/>
      <c r="Q132" s="374" t="s">
        <v>293</v>
      </c>
      <c r="R132" s="369">
        <v>9000</v>
      </c>
      <c r="S132" s="295"/>
      <c r="T132" s="359"/>
    </row>
    <row r="133" spans="2:23" ht="16.5" thickBot="1" x14ac:dyDescent="0.3">
      <c r="B133" s="181" t="s">
        <v>172</v>
      </c>
      <c r="C133" s="140">
        <f t="shared" si="123"/>
        <v>492703</v>
      </c>
      <c r="D133" s="141">
        <f>SUM(D132+D129+D118)</f>
        <v>382689</v>
      </c>
      <c r="E133" s="157">
        <f>SUM(E132+E129+E118)</f>
        <v>110014</v>
      </c>
      <c r="F133" s="157">
        <f>SUM(F132+F129+F118)</f>
        <v>0</v>
      </c>
      <c r="G133" s="157">
        <f>SUM(C133-'LK ŠvP Dopravné'!C132)</f>
        <v>95059</v>
      </c>
      <c r="H133" s="288"/>
      <c r="Q133" s="374" t="s">
        <v>294</v>
      </c>
      <c r="R133" s="369">
        <v>2000</v>
      </c>
      <c r="S133" s="295"/>
      <c r="T133" s="359"/>
    </row>
    <row r="134" spans="2:23" ht="16.5" thickBot="1" x14ac:dyDescent="0.3">
      <c r="B134" s="174" t="s">
        <v>173</v>
      </c>
      <c r="C134" s="124">
        <f t="shared" si="123"/>
        <v>0</v>
      </c>
      <c r="D134" s="125"/>
      <c r="E134" s="126"/>
      <c r="F134" s="126"/>
      <c r="G134" s="126">
        <f>SUM(C134-'LK ŠvP Dopravné'!C133)</f>
        <v>0</v>
      </c>
      <c r="H134" s="288"/>
      <c r="Q134" s="372" t="s">
        <v>295</v>
      </c>
      <c r="R134" s="373">
        <v>6000</v>
      </c>
      <c r="S134" s="295"/>
      <c r="T134" s="359"/>
    </row>
    <row r="135" spans="2:23" ht="16.5" thickBot="1" x14ac:dyDescent="0.3">
      <c r="B135" s="174" t="s">
        <v>157</v>
      </c>
      <c r="C135" s="124">
        <f t="shared" si="123"/>
        <v>0</v>
      </c>
      <c r="D135" s="125"/>
      <c r="E135" s="126"/>
      <c r="F135" s="126"/>
      <c r="G135" s="126">
        <f>SUM(C135-'LK ŠvP Dopravné'!C134)</f>
        <v>0</v>
      </c>
      <c r="H135" s="288"/>
      <c r="Q135" s="370"/>
      <c r="R135" s="371">
        <f>SUM(R129:R134)</f>
        <v>739341</v>
      </c>
      <c r="S135" s="295"/>
      <c r="T135" s="359"/>
    </row>
    <row r="136" spans="2:23" ht="16.5" thickBot="1" x14ac:dyDescent="0.3">
      <c r="B136" s="174"/>
      <c r="C136" s="124">
        <f t="shared" si="123"/>
        <v>0</v>
      </c>
      <c r="D136" s="125"/>
      <c r="E136" s="126"/>
      <c r="F136" s="126"/>
      <c r="G136" s="126">
        <f>SUM(C136-'LK ŠvP Dopravné'!C135)</f>
        <v>0</v>
      </c>
      <c r="H136" s="288"/>
      <c r="Q136" s="359"/>
      <c r="R136" s="359"/>
      <c r="S136" s="295"/>
      <c r="T136" s="295"/>
    </row>
    <row r="137" spans="2:23" ht="16.5" thickBot="1" x14ac:dyDescent="0.3">
      <c r="B137" s="175" t="s">
        <v>174</v>
      </c>
      <c r="C137" s="127">
        <f t="shared" si="123"/>
        <v>0</v>
      </c>
      <c r="D137" s="128">
        <f>SUM(D134:D136)</f>
        <v>0</v>
      </c>
      <c r="E137" s="129">
        <f>SUM(E134:E136)</f>
        <v>0</v>
      </c>
      <c r="F137" s="129">
        <f>SUM(F134:F136)</f>
        <v>0</v>
      </c>
      <c r="G137" s="129">
        <f>SUM(C137-'LK ŠvP Dopravné'!C136)</f>
        <v>0</v>
      </c>
      <c r="H137" s="288"/>
      <c r="Q137" s="294" t="s">
        <v>147</v>
      </c>
      <c r="R137" s="295"/>
    </row>
    <row r="138" spans="2:23" ht="15.75" x14ac:dyDescent="0.25">
      <c r="B138" s="182" t="s">
        <v>159</v>
      </c>
      <c r="C138" s="142">
        <f t="shared" si="123"/>
        <v>0</v>
      </c>
      <c r="D138" s="143"/>
      <c r="E138" s="144"/>
      <c r="F138" s="144"/>
      <c r="G138" s="144">
        <f>SUM(C138-'LK ŠvP Dopravné'!C137)</f>
        <v>0</v>
      </c>
      <c r="H138" s="288"/>
      <c r="Q138" s="294"/>
      <c r="R138" s="295"/>
    </row>
    <row r="139" spans="2:23" ht="16.5" thickBot="1" x14ac:dyDescent="0.3">
      <c r="B139" s="176" t="s">
        <v>160</v>
      </c>
      <c r="C139" s="130">
        <f t="shared" si="123"/>
        <v>0</v>
      </c>
      <c r="D139" s="131"/>
      <c r="E139" s="132"/>
      <c r="F139" s="132"/>
      <c r="G139" s="132">
        <f>SUM(C139-'LK ŠvP Dopravné'!C138)</f>
        <v>0</v>
      </c>
      <c r="H139" s="288"/>
      <c r="Q139" s="294"/>
      <c r="R139" s="295"/>
    </row>
    <row r="140" spans="2:23" ht="16.5" thickBot="1" x14ac:dyDescent="0.3">
      <c r="B140" s="177" t="s">
        <v>161</v>
      </c>
      <c r="C140" s="130">
        <f t="shared" si="123"/>
        <v>0</v>
      </c>
      <c r="D140" s="133"/>
      <c r="E140" s="134"/>
      <c r="F140" s="134"/>
      <c r="G140" s="134">
        <f>SUM(C140-'LK ŠvP Dopravné'!C139)</f>
        <v>0</v>
      </c>
      <c r="H140" s="288"/>
      <c r="Q140" s="362"/>
      <c r="R140" s="363" t="s">
        <v>288</v>
      </c>
      <c r="S140" s="363" t="s">
        <v>289</v>
      </c>
      <c r="T140" s="364" t="s">
        <v>243</v>
      </c>
    </row>
    <row r="141" spans="2:23" ht="15.75" x14ac:dyDescent="0.25">
      <c r="B141" s="177" t="s">
        <v>162</v>
      </c>
      <c r="C141" s="130">
        <f t="shared" si="123"/>
        <v>0</v>
      </c>
      <c r="D141" s="133"/>
      <c r="E141" s="134"/>
      <c r="F141" s="134"/>
      <c r="G141" s="134">
        <f>SUM(C141-'LK ŠvP Dopravné'!C140)</f>
        <v>0</v>
      </c>
      <c r="H141" s="288"/>
      <c r="Q141" s="367" t="s">
        <v>290</v>
      </c>
      <c r="R141" s="375">
        <v>190420</v>
      </c>
      <c r="S141" s="375">
        <v>21880</v>
      </c>
      <c r="T141" s="378">
        <f>SUM(R141:S141)</f>
        <v>212300</v>
      </c>
      <c r="V141" s="288">
        <f>SUM(T141-R132)</f>
        <v>203300</v>
      </c>
    </row>
    <row r="142" spans="2:23" ht="15.75" x14ac:dyDescent="0.25">
      <c r="B142" s="177" t="s">
        <v>163</v>
      </c>
      <c r="C142" s="130">
        <f t="shared" si="123"/>
        <v>0</v>
      </c>
      <c r="D142" s="133"/>
      <c r="E142" s="134"/>
      <c r="F142" s="134"/>
      <c r="G142" s="134">
        <f>SUM(C142-'LK ŠvP Dopravné'!C141)</f>
        <v>0</v>
      </c>
      <c r="H142" s="288"/>
      <c r="Q142" s="367" t="s">
        <v>291</v>
      </c>
      <c r="R142" s="376">
        <v>349013</v>
      </c>
      <c r="S142" s="376">
        <v>92728</v>
      </c>
      <c r="T142" s="378">
        <f t="shared" ref="T142:T144" si="125">SUM(R142:S142)</f>
        <v>441741</v>
      </c>
      <c r="V142" s="288">
        <f>SUM(T142-R130)</f>
        <v>4000</v>
      </c>
    </row>
    <row r="143" spans="2:23" ht="15.75" x14ac:dyDescent="0.25">
      <c r="B143" s="177" t="s">
        <v>164</v>
      </c>
      <c r="C143" s="130">
        <f t="shared" si="123"/>
        <v>0</v>
      </c>
      <c r="D143" s="133"/>
      <c r="E143" s="134"/>
      <c r="F143" s="134"/>
      <c r="G143" s="134">
        <f>SUM(C143-'LK ŠvP Dopravné'!C142)</f>
        <v>0</v>
      </c>
      <c r="H143" s="288"/>
      <c r="Q143" s="366" t="s">
        <v>298</v>
      </c>
      <c r="R143" s="377">
        <v>28405</v>
      </c>
      <c r="S143" s="377">
        <v>8840</v>
      </c>
      <c r="T143" s="378">
        <f t="shared" si="125"/>
        <v>37245</v>
      </c>
      <c r="V143" s="288">
        <f>SUM(T143-R133)</f>
        <v>35245</v>
      </c>
    </row>
    <row r="144" spans="2:23" ht="16.5" thickBot="1" x14ac:dyDescent="0.3">
      <c r="B144" s="177" t="s">
        <v>165</v>
      </c>
      <c r="C144" s="130">
        <f t="shared" si="123"/>
        <v>0</v>
      </c>
      <c r="D144" s="133"/>
      <c r="E144" s="134"/>
      <c r="F144" s="134"/>
      <c r="G144" s="134">
        <f>SUM(C144-'LK ŠvP Dopravné'!C143)</f>
        <v>0</v>
      </c>
      <c r="H144" s="288"/>
      <c r="Q144" s="360" t="s">
        <v>144</v>
      </c>
      <c r="R144" s="376">
        <v>32155</v>
      </c>
      <c r="S144" s="379">
        <v>15900</v>
      </c>
      <c r="T144" s="378">
        <f t="shared" si="125"/>
        <v>48055</v>
      </c>
      <c r="V144" s="288">
        <f>SUM(T144-R134)</f>
        <v>42055</v>
      </c>
      <c r="W144" s="288">
        <f>SUM(V141:V144)</f>
        <v>284600</v>
      </c>
    </row>
    <row r="145" spans="2:22" ht="16.5" thickBot="1" x14ac:dyDescent="0.3">
      <c r="B145" s="178" t="s">
        <v>166</v>
      </c>
      <c r="C145" s="130">
        <f t="shared" si="123"/>
        <v>0</v>
      </c>
      <c r="D145" s="133"/>
      <c r="E145" s="134"/>
      <c r="F145" s="134"/>
      <c r="G145" s="134">
        <f>SUM(C145-'LK ŠvP Dopravné'!C144)</f>
        <v>0</v>
      </c>
      <c r="H145" s="288"/>
      <c r="Q145" s="361"/>
      <c r="R145" s="365">
        <f>SUM(R141:R144)</f>
        <v>599993</v>
      </c>
      <c r="S145" s="365">
        <f>SUM(S141:S144)</f>
        <v>139348</v>
      </c>
      <c r="T145" s="365">
        <f>SUM(T141:T144)</f>
        <v>739341</v>
      </c>
      <c r="V145" s="288"/>
    </row>
    <row r="146" spans="2:22" ht="15.75" thickBot="1" x14ac:dyDescent="0.3">
      <c r="B146" s="183"/>
      <c r="C146" s="145">
        <f t="shared" si="123"/>
        <v>0</v>
      </c>
      <c r="D146" s="146"/>
      <c r="E146" s="147"/>
      <c r="F146" s="147"/>
      <c r="G146" s="147">
        <f>SUM(C146-'LK ŠvP Dopravné'!C145)</f>
        <v>0</v>
      </c>
      <c r="H146" s="288"/>
    </row>
    <row r="147" spans="2:22" ht="15.75" thickBot="1" x14ac:dyDescent="0.3">
      <c r="B147" s="175" t="s">
        <v>175</v>
      </c>
      <c r="C147" s="127">
        <f t="shared" si="123"/>
        <v>0</v>
      </c>
      <c r="D147" s="128">
        <f>SUM(D138:D146)</f>
        <v>0</v>
      </c>
      <c r="E147" s="129">
        <f>SUM(E138:E146)</f>
        <v>0</v>
      </c>
      <c r="F147" s="129">
        <f>SUM(F138:F146)</f>
        <v>0</v>
      </c>
      <c r="G147" s="129">
        <f>SUM(C147-'LK ŠvP Dopravné'!C146)</f>
        <v>0</v>
      </c>
      <c r="H147" s="288"/>
    </row>
    <row r="148" spans="2:22" x14ac:dyDescent="0.25">
      <c r="B148" s="174" t="s">
        <v>176</v>
      </c>
      <c r="C148" s="124">
        <f t="shared" si="123"/>
        <v>0</v>
      </c>
      <c r="D148" s="125"/>
      <c r="E148" s="126"/>
      <c r="F148" s="126"/>
      <c r="G148" s="126">
        <f>SUM(C148-'LK ŠvP Dopravné'!C147)</f>
        <v>0</v>
      </c>
      <c r="H148" s="288"/>
      <c r="T148" s="288"/>
    </row>
    <row r="149" spans="2:22" ht="15.75" thickBot="1" x14ac:dyDescent="0.3">
      <c r="B149" s="179"/>
      <c r="C149" s="135">
        <f t="shared" si="123"/>
        <v>0</v>
      </c>
      <c r="D149" s="136"/>
      <c r="E149" s="137"/>
      <c r="F149" s="137"/>
      <c r="G149" s="137">
        <f>SUM(C149-'LK ŠvP Dopravné'!C148)</f>
        <v>0</v>
      </c>
      <c r="H149" s="288"/>
    </row>
    <row r="150" spans="2:22" ht="15.75" thickBot="1" x14ac:dyDescent="0.3">
      <c r="B150" s="180" t="s">
        <v>177</v>
      </c>
      <c r="C150" s="138">
        <f t="shared" si="123"/>
        <v>0</v>
      </c>
      <c r="D150" s="139">
        <f>SUM(D148:D149)</f>
        <v>0</v>
      </c>
      <c r="E150" s="148">
        <f>SUM(E148:E149)</f>
        <v>0</v>
      </c>
      <c r="F150" s="148">
        <f>SUM(F148:F149)</f>
        <v>0</v>
      </c>
      <c r="G150" s="148">
        <f>SUM(C150-'LK ŠvP Dopravné'!C149)</f>
        <v>0</v>
      </c>
      <c r="H150" s="288"/>
    </row>
    <row r="151" spans="2:22" ht="15.75" thickBot="1" x14ac:dyDescent="0.3">
      <c r="B151" s="181" t="s">
        <v>178</v>
      </c>
      <c r="C151" s="140">
        <f t="shared" si="123"/>
        <v>0</v>
      </c>
      <c r="D151" s="141">
        <f>SUM(D147+D150)</f>
        <v>0</v>
      </c>
      <c r="E151" s="157">
        <f t="shared" ref="E151:F151" si="126">SUM(E147+E150)</f>
        <v>0</v>
      </c>
      <c r="F151" s="157">
        <f t="shared" si="126"/>
        <v>0</v>
      </c>
      <c r="G151" s="157">
        <f>SUM(C151-'LK ŠvP Dopravné'!C150)</f>
        <v>0</v>
      </c>
      <c r="H151" s="288"/>
    </row>
    <row r="152" spans="2:22" x14ac:dyDescent="0.25">
      <c r="B152" s="184" t="s">
        <v>179</v>
      </c>
      <c r="C152" s="149">
        <f t="shared" si="123"/>
        <v>0</v>
      </c>
      <c r="D152" s="125"/>
      <c r="E152" s="126"/>
      <c r="F152" s="126"/>
      <c r="G152" s="126">
        <f>SUM(C152-'LK ŠvP Dopravné'!C151)</f>
        <v>0</v>
      </c>
      <c r="H152" s="288"/>
    </row>
    <row r="153" spans="2:22" x14ac:dyDescent="0.25">
      <c r="B153" s="179" t="s">
        <v>180</v>
      </c>
      <c r="C153" s="149">
        <f t="shared" si="123"/>
        <v>0</v>
      </c>
      <c r="D153" s="136"/>
      <c r="E153" s="137"/>
      <c r="F153" s="137"/>
      <c r="G153" s="137">
        <f>SUM(C153-'LK ŠvP Dopravné'!C152)</f>
        <v>0</v>
      </c>
      <c r="H153" s="288"/>
    </row>
    <row r="154" spans="2:22" x14ac:dyDescent="0.25">
      <c r="B154" s="185" t="s">
        <v>181</v>
      </c>
      <c r="C154" s="150">
        <f t="shared" si="123"/>
        <v>0</v>
      </c>
      <c r="D154" s="131"/>
      <c r="E154" s="132"/>
      <c r="F154" s="132"/>
      <c r="G154" s="132">
        <f>SUM(C154-'LK ŠvP Dopravné'!C153)</f>
        <v>0</v>
      </c>
      <c r="H154" s="288"/>
    </row>
    <row r="155" spans="2:22" ht="15.75" thickBot="1" x14ac:dyDescent="0.3">
      <c r="B155" s="186"/>
      <c r="C155" s="151">
        <f t="shared" si="123"/>
        <v>0</v>
      </c>
      <c r="D155" s="152"/>
      <c r="E155" s="153"/>
      <c r="F155" s="153"/>
      <c r="G155" s="153">
        <f>SUM(C155-'LK ŠvP Dopravné'!C154)</f>
        <v>0</v>
      </c>
      <c r="H155" s="288"/>
    </row>
    <row r="156" spans="2:22" ht="15.75" thickBot="1" x14ac:dyDescent="0.3">
      <c r="B156" s="181" t="s">
        <v>182</v>
      </c>
      <c r="C156" s="140">
        <f t="shared" si="123"/>
        <v>0</v>
      </c>
      <c r="D156" s="141">
        <f>SUM(D152:D155)</f>
        <v>0</v>
      </c>
      <c r="E156" s="157">
        <f>SUM(E152:E155)</f>
        <v>0</v>
      </c>
      <c r="F156" s="157">
        <f t="shared" ref="F156" si="127">SUM(F152:F155)</f>
        <v>0</v>
      </c>
      <c r="G156" s="157">
        <f>SUM(C156-'LK ŠvP Dopravné'!C155)</f>
        <v>0</v>
      </c>
      <c r="H156" s="288"/>
      <c r="J156" s="288"/>
    </row>
    <row r="157" spans="2:22" x14ac:dyDescent="0.25">
      <c r="B157" s="174" t="s">
        <v>183</v>
      </c>
      <c r="C157" s="124">
        <f t="shared" si="123"/>
        <v>37245</v>
      </c>
      <c r="D157" s="125">
        <v>28405</v>
      </c>
      <c r="E157" s="126">
        <v>8840</v>
      </c>
      <c r="F157" s="126"/>
      <c r="G157" s="126">
        <f>SUM(C157-'LK ŠvP Dopravné'!C156)</f>
        <v>0</v>
      </c>
      <c r="H157" s="288"/>
    </row>
    <row r="158" spans="2:22" x14ac:dyDescent="0.25">
      <c r="B158" s="187" t="s">
        <v>184</v>
      </c>
      <c r="C158" s="154">
        <f t="shared" si="123"/>
        <v>0</v>
      </c>
      <c r="D158" s="155"/>
      <c r="E158" s="156"/>
      <c r="F158" s="156"/>
      <c r="G158" s="156">
        <f>SUM(C158-'LK ŠvP Dopravné'!C157)</f>
        <v>0</v>
      </c>
      <c r="H158" s="288"/>
    </row>
    <row r="159" spans="2:22" ht="15.75" thickBot="1" x14ac:dyDescent="0.3">
      <c r="B159" s="179"/>
      <c r="C159" s="154">
        <f t="shared" si="123"/>
        <v>0</v>
      </c>
      <c r="D159" s="136"/>
      <c r="E159" s="137"/>
      <c r="F159" s="137"/>
      <c r="G159" s="137">
        <f>SUM(C159-'LK ŠvP Dopravné'!C158)</f>
        <v>0</v>
      </c>
      <c r="H159" s="288"/>
    </row>
    <row r="160" spans="2:22" ht="15.75" thickBot="1" x14ac:dyDescent="0.3">
      <c r="B160" s="181" t="s">
        <v>185</v>
      </c>
      <c r="C160" s="140">
        <f t="shared" si="123"/>
        <v>37245</v>
      </c>
      <c r="D160" s="141">
        <f>SUM(D157:D159)</f>
        <v>28405</v>
      </c>
      <c r="E160" s="157">
        <f t="shared" ref="E160:F160" si="128">SUM(E157:E159)</f>
        <v>8840</v>
      </c>
      <c r="F160" s="157">
        <f t="shared" si="128"/>
        <v>0</v>
      </c>
      <c r="G160" s="157">
        <f>SUM(C160-'LK ŠvP Dopravné'!C159)</f>
        <v>0</v>
      </c>
      <c r="H160" s="288"/>
      <c r="J160" s="288"/>
    </row>
    <row r="161" spans="2:10" x14ac:dyDescent="0.25">
      <c r="B161" s="173" t="s">
        <v>186</v>
      </c>
      <c r="C161" s="121">
        <f t="shared" si="123"/>
        <v>48055</v>
      </c>
      <c r="D161" s="122">
        <v>32155</v>
      </c>
      <c r="E161" s="123">
        <v>15900</v>
      </c>
      <c r="F161" s="123"/>
      <c r="G161" s="123">
        <f>SUM(C161-'LK ŠvP Dopravné'!C160)</f>
        <v>0</v>
      </c>
      <c r="H161" s="288"/>
    </row>
    <row r="162" spans="2:10" x14ac:dyDescent="0.25">
      <c r="B162" s="187" t="s">
        <v>184</v>
      </c>
      <c r="C162" s="154">
        <f t="shared" si="123"/>
        <v>0</v>
      </c>
      <c r="D162" s="155"/>
      <c r="E162" s="156"/>
      <c r="F162" s="156"/>
      <c r="G162" s="156">
        <f>SUM(C162-'LK ŠvP Dopravné'!C161)</f>
        <v>0</v>
      </c>
      <c r="H162" s="288"/>
    </row>
    <row r="163" spans="2:10" ht="15.75" thickBot="1" x14ac:dyDescent="0.3">
      <c r="B163" s="179"/>
      <c r="C163" s="154">
        <f t="shared" si="123"/>
        <v>0</v>
      </c>
      <c r="D163" s="136"/>
      <c r="E163" s="137"/>
      <c r="F163" s="137"/>
      <c r="G163" s="137">
        <f>SUM(C163-'LK ŠvP Dopravné'!C162)</f>
        <v>0</v>
      </c>
      <c r="H163" s="288"/>
    </row>
    <row r="164" spans="2:10" ht="15.75" thickBot="1" x14ac:dyDescent="0.3">
      <c r="B164" s="181" t="s">
        <v>187</v>
      </c>
      <c r="C164" s="140">
        <f t="shared" si="123"/>
        <v>48055</v>
      </c>
      <c r="D164" s="141">
        <f>SUM(D161:D163)</f>
        <v>32155</v>
      </c>
      <c r="E164" s="157">
        <f t="shared" ref="E164:F164" si="129">SUM(E161:E163)</f>
        <v>15900</v>
      </c>
      <c r="F164" s="157">
        <f t="shared" si="129"/>
        <v>0</v>
      </c>
      <c r="G164" s="157">
        <f>SUM(C164-'LK ŠvP Dopravné'!C163)</f>
        <v>0</v>
      </c>
      <c r="H164" s="288"/>
    </row>
    <row r="165" spans="2:10" x14ac:dyDescent="0.25">
      <c r="B165" s="173" t="s">
        <v>188</v>
      </c>
      <c r="C165" s="121">
        <f t="shared" si="123"/>
        <v>0</v>
      </c>
      <c r="D165" s="122"/>
      <c r="E165" s="123"/>
      <c r="F165" s="123"/>
      <c r="G165" s="123">
        <f>SUM(C165-'LK ŠvP Dopravné'!C164)</f>
        <v>0</v>
      </c>
      <c r="H165" s="288"/>
    </row>
    <row r="166" spans="2:10" x14ac:dyDescent="0.25">
      <c r="B166" s="187" t="s">
        <v>189</v>
      </c>
      <c r="C166" s="124">
        <f t="shared" si="123"/>
        <v>0</v>
      </c>
      <c r="D166" s="125"/>
      <c r="E166" s="126"/>
      <c r="F166" s="126"/>
      <c r="G166" s="126">
        <f>SUM(C166-'LK ŠvP Dopravné'!C165)</f>
        <v>0</v>
      </c>
      <c r="H166" s="288"/>
    </row>
    <row r="167" spans="2:10" x14ac:dyDescent="0.25">
      <c r="B167" s="179"/>
      <c r="C167" s="124">
        <f t="shared" si="123"/>
        <v>0</v>
      </c>
      <c r="D167" s="125"/>
      <c r="E167" s="126"/>
      <c r="F167" s="126"/>
      <c r="G167" s="126">
        <f>SUM(C167-'LK ŠvP Dopravné'!C166)</f>
        <v>0</v>
      </c>
      <c r="H167" s="288"/>
    </row>
    <row r="168" spans="2:10" ht="15.75" thickBot="1" x14ac:dyDescent="0.3">
      <c r="B168" s="176" t="s">
        <v>159</v>
      </c>
      <c r="C168" s="130">
        <f t="shared" si="123"/>
        <v>0</v>
      </c>
      <c r="D168" s="131"/>
      <c r="E168" s="132"/>
      <c r="F168" s="132"/>
      <c r="G168" s="132">
        <f>SUM(C168-'LK ŠvP Dopravné'!C167)</f>
        <v>0</v>
      </c>
      <c r="H168" s="288"/>
    </row>
    <row r="169" spans="2:10" ht="15.75" thickBot="1" x14ac:dyDescent="0.3">
      <c r="B169" s="181" t="s">
        <v>190</v>
      </c>
      <c r="C169" s="140">
        <f t="shared" si="123"/>
        <v>0</v>
      </c>
      <c r="D169" s="141">
        <f>SUM(D165:D168)</f>
        <v>0</v>
      </c>
      <c r="E169" s="157">
        <f>SUM(E165:E168)</f>
        <v>0</v>
      </c>
      <c r="F169" s="157">
        <f>SUM(F165:F168)</f>
        <v>0</v>
      </c>
      <c r="G169" s="157">
        <f>SUM(C169-'LK ŠvP Dopravné'!C168)</f>
        <v>0</v>
      </c>
      <c r="H169" s="288"/>
    </row>
    <row r="170" spans="2:10" x14ac:dyDescent="0.25">
      <c r="B170" s="174" t="s">
        <v>191</v>
      </c>
      <c r="C170" s="124">
        <f t="shared" si="123"/>
        <v>0</v>
      </c>
      <c r="D170" s="125"/>
      <c r="E170" s="126"/>
      <c r="F170" s="126"/>
      <c r="G170" s="126">
        <f>SUM(C170-'LK ŠvP Dopravné'!C169)</f>
        <v>0</v>
      </c>
      <c r="H170" s="288"/>
    </row>
    <row r="171" spans="2:10" x14ac:dyDescent="0.25">
      <c r="B171" s="187" t="s">
        <v>184</v>
      </c>
      <c r="C171" s="154">
        <f t="shared" si="123"/>
        <v>0</v>
      </c>
      <c r="D171" s="155"/>
      <c r="E171" s="156"/>
      <c r="F171" s="156"/>
      <c r="G171" s="156">
        <f>SUM(C171-'LK ŠvP Dopravné'!C170)</f>
        <v>0</v>
      </c>
      <c r="H171" s="288"/>
    </row>
    <row r="172" spans="2:10" ht="15.75" thickBot="1" x14ac:dyDescent="0.3">
      <c r="B172" s="179"/>
      <c r="C172" s="154">
        <f t="shared" si="123"/>
        <v>0</v>
      </c>
      <c r="D172" s="136"/>
      <c r="E172" s="137"/>
      <c r="F172" s="137"/>
      <c r="G172" s="137">
        <f>SUM(C172-'LK ŠvP Dopravné'!C171)</f>
        <v>0</v>
      </c>
      <c r="H172" s="288"/>
    </row>
    <row r="173" spans="2:10" ht="15.75" thickBot="1" x14ac:dyDescent="0.3">
      <c r="B173" s="181" t="s">
        <v>192</v>
      </c>
      <c r="C173" s="140">
        <f t="shared" si="123"/>
        <v>0</v>
      </c>
      <c r="D173" s="141">
        <f>SUM(D170:D172)</f>
        <v>0</v>
      </c>
      <c r="E173" s="157">
        <f t="shared" ref="E173" si="130">SUM(E170:E172)</f>
        <v>0</v>
      </c>
      <c r="F173" s="157">
        <f>SUM(F170:F172)</f>
        <v>0</v>
      </c>
      <c r="G173" s="157">
        <f>SUM(C173-'LK ŠvP Dopravné'!C172)</f>
        <v>0</v>
      </c>
      <c r="H173" s="288"/>
      <c r="J173" s="288"/>
    </row>
    <row r="174" spans="2:10" ht="15.75" thickBot="1" x14ac:dyDescent="0.3">
      <c r="B174" s="188" t="s">
        <v>193</v>
      </c>
      <c r="C174" s="158">
        <f t="shared" si="123"/>
        <v>89300</v>
      </c>
      <c r="D174" s="159">
        <f>SUM(D171+D170+D165+D162+D161+D158+D157+D153+D152+D148+D130+D131)</f>
        <v>60560</v>
      </c>
      <c r="E174" s="159">
        <f t="shared" ref="E174:F174" si="131">SUM(E171+E170+E165+E162+E161+E158+E157+E153+E152+E148+E130+E131)</f>
        <v>28740</v>
      </c>
      <c r="F174" s="159">
        <f t="shared" si="131"/>
        <v>0</v>
      </c>
      <c r="G174" s="159">
        <f>SUM(C174-'LK ŠvP Dopravné'!C173)</f>
        <v>0</v>
      </c>
      <c r="H174" s="288"/>
    </row>
    <row r="175" spans="2:10" x14ac:dyDescent="0.25">
      <c r="B175" s="176" t="s">
        <v>194</v>
      </c>
      <c r="C175" s="130">
        <f t="shared" si="123"/>
        <v>0</v>
      </c>
      <c r="D175" s="131"/>
      <c r="E175" s="132"/>
      <c r="F175" s="132"/>
      <c r="G175" s="132">
        <f>SUM(C175-'LK ŠvP Dopravné'!C174)</f>
        <v>0</v>
      </c>
      <c r="H175" s="288"/>
    </row>
    <row r="176" spans="2:10" ht="15.75" thickBot="1" x14ac:dyDescent="0.3">
      <c r="B176" s="178" t="s">
        <v>195</v>
      </c>
      <c r="C176" s="160">
        <f t="shared" si="123"/>
        <v>0</v>
      </c>
      <c r="D176" s="133"/>
      <c r="E176" s="134"/>
      <c r="F176" s="134"/>
      <c r="G176" s="134">
        <f>SUM(C176-'LK ŠvP Dopravné'!C175)</f>
        <v>0</v>
      </c>
      <c r="H176" s="288"/>
    </row>
    <row r="177" spans="1:8" ht="15.75" thickBot="1" x14ac:dyDescent="0.3">
      <c r="B177" s="181" t="s">
        <v>196</v>
      </c>
      <c r="C177" s="140">
        <f t="shared" si="123"/>
        <v>0</v>
      </c>
      <c r="D177" s="141">
        <f>SUM(D175:D176)</f>
        <v>0</v>
      </c>
      <c r="E177" s="157">
        <f>SUM(E175:E176)</f>
        <v>0</v>
      </c>
      <c r="F177" s="157">
        <f>SUM(F175:F176)</f>
        <v>0</v>
      </c>
      <c r="G177" s="157">
        <f>SUM(C177-'LK ŠvP Dopravné'!C176)</f>
        <v>0</v>
      </c>
      <c r="H177" s="288"/>
    </row>
    <row r="178" spans="1:8" ht="15.75" thickBot="1" x14ac:dyDescent="0.3">
      <c r="B178" s="161" t="s">
        <v>197</v>
      </c>
      <c r="C178" s="170">
        <f t="shared" si="123"/>
        <v>578003</v>
      </c>
      <c r="D178" s="162">
        <f>SUM(D177+D174+D168+D154+D129+D118+D166)</f>
        <v>443249</v>
      </c>
      <c r="E178" s="189">
        <f>SUM(E177+E174+E168+E154+E129+E118+E166)</f>
        <v>134754</v>
      </c>
      <c r="F178" s="162">
        <f>SUM(F177+F174+F168+F154+F129+F118+F166)</f>
        <v>0</v>
      </c>
      <c r="G178" s="162">
        <f>SUM(C178-'LK ŠvP Dopravné'!C177)</f>
        <v>95059</v>
      </c>
      <c r="H178" s="288"/>
    </row>
    <row r="179" spans="1:8" x14ac:dyDescent="0.25">
      <c r="B179" s="163" t="s">
        <v>198</v>
      </c>
      <c r="C179" s="164">
        <f t="shared" si="123"/>
        <v>22500</v>
      </c>
      <c r="D179" s="165"/>
      <c r="E179" s="166">
        <v>22500</v>
      </c>
      <c r="F179" s="166"/>
      <c r="G179" s="314">
        <f>SUM(C179-'LK ŠvP Dopravné'!C178)</f>
        <v>0</v>
      </c>
      <c r="H179" s="288"/>
    </row>
    <row r="180" spans="1:8" ht="15.75" thickBot="1" x14ac:dyDescent="0.3">
      <c r="B180" s="174"/>
      <c r="C180" s="171">
        <f t="shared" si="123"/>
        <v>0</v>
      </c>
      <c r="D180" s="167"/>
      <c r="E180" s="168"/>
      <c r="F180" s="168"/>
      <c r="G180" s="315">
        <f>SUM(C180-'LK ŠvP Dopravné'!C179)</f>
        <v>0</v>
      </c>
      <c r="H180" s="288"/>
    </row>
    <row r="181" spans="1:8" ht="15.75" thickBot="1" x14ac:dyDescent="0.3">
      <c r="B181" s="161" t="s">
        <v>199</v>
      </c>
      <c r="C181" s="169">
        <f t="shared" ref="C181" si="132">SUM(D181:F181)</f>
        <v>600503</v>
      </c>
      <c r="D181" s="162">
        <f>SUM(D178:D180)</f>
        <v>443249</v>
      </c>
      <c r="E181" s="189">
        <f>SUM(E178:E180)</f>
        <v>157254</v>
      </c>
      <c r="F181" s="162">
        <f>SUM(F178:F180)</f>
        <v>0</v>
      </c>
      <c r="G181" s="162">
        <f>SUM(C181-'LK ŠvP Dopravné'!C180)</f>
        <v>95059</v>
      </c>
    </row>
    <row r="182" spans="1:8" ht="15.75" customHeight="1" thickBot="1" x14ac:dyDescent="0.3">
      <c r="D182" s="191"/>
      <c r="E182" s="191"/>
      <c r="F182" s="191"/>
    </row>
    <row r="183" spans="1:8" ht="26.25" thickBot="1" x14ac:dyDescent="0.3">
      <c r="A183" s="353" t="s">
        <v>200</v>
      </c>
      <c r="B183" s="354"/>
      <c r="C183" s="88"/>
      <c r="D183" s="346"/>
      <c r="E183" s="347"/>
      <c r="F183" s="74" t="s">
        <v>143</v>
      </c>
    </row>
    <row r="184" spans="1:8" ht="15.75" thickBot="1" x14ac:dyDescent="0.3">
      <c r="A184" s="355"/>
      <c r="B184" s="356"/>
      <c r="C184" s="89" t="s">
        <v>2</v>
      </c>
      <c r="D184" s="341" t="s">
        <v>275</v>
      </c>
      <c r="E184" s="4" t="s">
        <v>273</v>
      </c>
      <c r="F184" s="299"/>
    </row>
    <row r="185" spans="1:8" x14ac:dyDescent="0.25">
      <c r="A185" s="90">
        <v>212003</v>
      </c>
      <c r="B185" s="91" t="s">
        <v>105</v>
      </c>
      <c r="C185" s="63">
        <v>3000</v>
      </c>
      <c r="D185" s="63">
        <v>3000</v>
      </c>
      <c r="E185" s="7">
        <f>SUM(D185-C185)</f>
        <v>0</v>
      </c>
      <c r="F185" s="299" t="s">
        <v>104</v>
      </c>
    </row>
    <row r="186" spans="1:8" x14ac:dyDescent="0.25">
      <c r="A186" s="92">
        <v>212004</v>
      </c>
      <c r="B186" s="93" t="s">
        <v>106</v>
      </c>
      <c r="C186" s="64"/>
      <c r="D186" s="64"/>
      <c r="E186" s="10">
        <f>SUM(D186-C186)</f>
        <v>0</v>
      </c>
      <c r="F186" s="299"/>
    </row>
    <row r="187" spans="1:8" ht="15.75" thickBot="1" x14ac:dyDescent="0.3">
      <c r="A187" s="94"/>
      <c r="B187" s="95"/>
      <c r="C187" s="65"/>
      <c r="D187" s="65"/>
      <c r="E187" s="28">
        <f>SUM(D187-C187)</f>
        <v>0</v>
      </c>
      <c r="F187" s="299"/>
    </row>
    <row r="188" spans="1:8" ht="15.75" thickBot="1" x14ac:dyDescent="0.3">
      <c r="A188" s="96">
        <v>210</v>
      </c>
      <c r="B188" s="97" t="s">
        <v>107</v>
      </c>
      <c r="C188" s="16">
        <f>SUM(C185:C187)</f>
        <v>3000</v>
      </c>
      <c r="D188" s="16">
        <f>SUM(D185:D187)</f>
        <v>3000</v>
      </c>
      <c r="E188" s="16">
        <f>SUM(E185:E187)</f>
        <v>0</v>
      </c>
      <c r="F188" s="299"/>
    </row>
    <row r="189" spans="1:8" ht="15.75" customHeight="1" x14ac:dyDescent="0.25">
      <c r="A189" s="94">
        <v>223001</v>
      </c>
      <c r="B189" s="68" t="s">
        <v>109</v>
      </c>
      <c r="C189" s="40">
        <v>6000</v>
      </c>
      <c r="D189" s="40">
        <v>6000</v>
      </c>
      <c r="E189" s="40">
        <f>SUM(D189-C189)</f>
        <v>0</v>
      </c>
      <c r="F189" s="299" t="s">
        <v>108</v>
      </c>
    </row>
    <row r="190" spans="1:8" x14ac:dyDescent="0.25">
      <c r="A190" s="94">
        <v>223002</v>
      </c>
      <c r="B190" s="98" t="s">
        <v>110</v>
      </c>
      <c r="C190" s="28"/>
      <c r="D190" s="28"/>
      <c r="E190" s="28">
        <f t="shared" ref="E190:E199" si="133">SUM(D190-C190)</f>
        <v>0</v>
      </c>
      <c r="F190" s="299" t="s">
        <v>104</v>
      </c>
    </row>
    <row r="191" spans="1:8" x14ac:dyDescent="0.25">
      <c r="A191" s="94">
        <v>223002</v>
      </c>
      <c r="B191" s="98" t="s">
        <v>111</v>
      </c>
      <c r="C191" s="28">
        <v>2000</v>
      </c>
      <c r="D191" s="28">
        <v>2000</v>
      </c>
      <c r="E191" s="28">
        <f t="shared" si="133"/>
        <v>0</v>
      </c>
      <c r="F191" s="299"/>
    </row>
    <row r="192" spans="1:8" x14ac:dyDescent="0.25">
      <c r="A192" s="94">
        <v>223002</v>
      </c>
      <c r="B192" s="98" t="s">
        <v>112</v>
      </c>
      <c r="C192" s="28"/>
      <c r="D192" s="28"/>
      <c r="E192" s="28">
        <f t="shared" si="133"/>
        <v>0</v>
      </c>
      <c r="F192" s="299"/>
    </row>
    <row r="193" spans="1:6" x14ac:dyDescent="0.25">
      <c r="A193" s="99">
        <v>223002</v>
      </c>
      <c r="B193" s="98" t="s">
        <v>151</v>
      </c>
      <c r="C193" s="10">
        <f>SUM(C190:C192)</f>
        <v>2000</v>
      </c>
      <c r="D193" s="10">
        <f>SUM(D190:D192)</f>
        <v>2000</v>
      </c>
      <c r="E193" s="10">
        <f>SUM(E190:E192)</f>
        <v>0</v>
      </c>
      <c r="F193" s="299"/>
    </row>
    <row r="194" spans="1:6" ht="15.75" thickBot="1" x14ac:dyDescent="0.3">
      <c r="A194" s="100"/>
      <c r="B194" s="101"/>
      <c r="C194" s="66"/>
      <c r="D194" s="66"/>
      <c r="E194" s="28">
        <f t="shared" si="133"/>
        <v>0</v>
      </c>
      <c r="F194" s="299"/>
    </row>
    <row r="195" spans="1:6" ht="15.75" thickBot="1" x14ac:dyDescent="0.3">
      <c r="A195" s="96">
        <v>220</v>
      </c>
      <c r="B195" s="102" t="s">
        <v>113</v>
      </c>
      <c r="C195" s="16">
        <f>SUM(C194+C193+C189)</f>
        <v>8000</v>
      </c>
      <c r="D195" s="16">
        <f>SUM(D194+D193+D189)</f>
        <v>8000</v>
      </c>
      <c r="E195" s="16">
        <f>SUM(E194+E193+E189)</f>
        <v>0</v>
      </c>
      <c r="F195" s="299"/>
    </row>
    <row r="196" spans="1:6" x14ac:dyDescent="0.25">
      <c r="A196" s="94">
        <v>292006</v>
      </c>
      <c r="B196" s="68" t="s">
        <v>115</v>
      </c>
      <c r="C196" s="28"/>
      <c r="D196" s="28"/>
      <c r="E196" s="28">
        <f>SUM(D196-C196)</f>
        <v>0</v>
      </c>
      <c r="F196" s="299" t="s">
        <v>114</v>
      </c>
    </row>
    <row r="197" spans="1:6" x14ac:dyDescent="0.25">
      <c r="A197" s="92">
        <v>292012</v>
      </c>
      <c r="B197" s="98" t="s">
        <v>117</v>
      </c>
      <c r="C197" s="10"/>
      <c r="D197" s="10"/>
      <c r="E197" s="28">
        <f t="shared" si="133"/>
        <v>0</v>
      </c>
      <c r="F197" s="299" t="s">
        <v>116</v>
      </c>
    </row>
    <row r="198" spans="1:6" x14ac:dyDescent="0.25">
      <c r="A198" s="92">
        <v>292017</v>
      </c>
      <c r="B198" s="98" t="s">
        <v>118</v>
      </c>
      <c r="C198" s="10"/>
      <c r="D198" s="10"/>
      <c r="E198" s="28">
        <f t="shared" si="133"/>
        <v>0</v>
      </c>
      <c r="F198" s="299" t="s">
        <v>116</v>
      </c>
    </row>
    <row r="199" spans="1:6" ht="15.75" thickBot="1" x14ac:dyDescent="0.3">
      <c r="A199" s="92">
        <v>292027</v>
      </c>
      <c r="B199" s="98" t="s">
        <v>119</v>
      </c>
      <c r="C199" s="66"/>
      <c r="D199" s="66"/>
      <c r="E199" s="28">
        <f t="shared" si="133"/>
        <v>0</v>
      </c>
      <c r="F199" s="299" t="s">
        <v>116</v>
      </c>
    </row>
    <row r="200" spans="1:6" ht="15.75" thickBot="1" x14ac:dyDescent="0.3">
      <c r="A200" s="96">
        <v>292</v>
      </c>
      <c r="B200" s="102" t="s">
        <v>120</v>
      </c>
      <c r="C200" s="16">
        <f>SUM(C196:C199)</f>
        <v>0</v>
      </c>
      <c r="D200" s="16">
        <f>SUM(D196:D199)</f>
        <v>0</v>
      </c>
      <c r="E200" s="16">
        <f>SUM(E196:E199)</f>
        <v>0</v>
      </c>
      <c r="F200" s="299"/>
    </row>
    <row r="201" spans="1:6" ht="15.75" thickBot="1" x14ac:dyDescent="0.3">
      <c r="A201" s="103">
        <v>200</v>
      </c>
      <c r="B201" s="104" t="s">
        <v>93</v>
      </c>
      <c r="C201" s="46">
        <f>SUM(C188+C195+C200)</f>
        <v>11000</v>
      </c>
      <c r="D201" s="46">
        <f>SUM(D188+D195+D200)</f>
        <v>11000</v>
      </c>
      <c r="E201" s="46">
        <f>SUM(E188+E195+E200)</f>
        <v>0</v>
      </c>
      <c r="F201" s="299"/>
    </row>
    <row r="202" spans="1:6" x14ac:dyDescent="0.25">
      <c r="A202" s="92">
        <v>311</v>
      </c>
      <c r="B202" s="105" t="s">
        <v>122</v>
      </c>
      <c r="C202" s="10"/>
      <c r="D202" s="10"/>
      <c r="E202" s="28">
        <f t="shared" ref="E202:E208" si="134">SUM(D202-C202)</f>
        <v>0</v>
      </c>
      <c r="F202" s="299" t="s">
        <v>121</v>
      </c>
    </row>
    <row r="203" spans="1:6" x14ac:dyDescent="0.25">
      <c r="A203" s="92">
        <v>312001</v>
      </c>
      <c r="B203" s="105" t="s">
        <v>124</v>
      </c>
      <c r="C203" s="10"/>
      <c r="D203" s="10"/>
      <c r="E203" s="28">
        <f t="shared" si="134"/>
        <v>0</v>
      </c>
      <c r="F203" s="299" t="s">
        <v>123</v>
      </c>
    </row>
    <row r="204" spans="1:6" x14ac:dyDescent="0.25">
      <c r="A204" s="92">
        <v>312007</v>
      </c>
      <c r="B204" s="105" t="s">
        <v>126</v>
      </c>
      <c r="C204" s="10"/>
      <c r="D204" s="10"/>
      <c r="E204" s="28">
        <f t="shared" si="134"/>
        <v>0</v>
      </c>
      <c r="F204" s="299" t="s">
        <v>125</v>
      </c>
    </row>
    <row r="205" spans="1:6" x14ac:dyDescent="0.25">
      <c r="A205" s="92">
        <v>312008</v>
      </c>
      <c r="B205" s="105" t="s">
        <v>127</v>
      </c>
      <c r="C205" s="10"/>
      <c r="D205" s="10"/>
      <c r="E205" s="28">
        <f t="shared" si="134"/>
        <v>0</v>
      </c>
      <c r="F205" s="299" t="s">
        <v>125</v>
      </c>
    </row>
    <row r="206" spans="1:6" x14ac:dyDescent="0.25">
      <c r="A206" s="92">
        <v>312011</v>
      </c>
      <c r="B206" s="105" t="s">
        <v>128</v>
      </c>
      <c r="C206" s="10"/>
      <c r="D206" s="10"/>
      <c r="E206" s="28">
        <f t="shared" si="134"/>
        <v>0</v>
      </c>
      <c r="F206" s="299" t="s">
        <v>125</v>
      </c>
    </row>
    <row r="207" spans="1:6" x14ac:dyDescent="0.25">
      <c r="A207" s="92">
        <v>312007</v>
      </c>
      <c r="B207" s="105" t="s">
        <v>129</v>
      </c>
      <c r="C207" s="10"/>
      <c r="D207" s="10"/>
      <c r="E207" s="28">
        <f t="shared" si="134"/>
        <v>0</v>
      </c>
      <c r="F207" s="299"/>
    </row>
    <row r="208" spans="1:6" ht="15.75" thickBot="1" x14ac:dyDescent="0.3">
      <c r="A208" s="106"/>
      <c r="B208" s="107"/>
      <c r="C208" s="66"/>
      <c r="D208" s="66"/>
      <c r="E208" s="28">
        <f t="shared" si="134"/>
        <v>0</v>
      </c>
    </row>
    <row r="209" spans="1:6" ht="15.75" thickBot="1" x14ac:dyDescent="0.3">
      <c r="A209" s="96">
        <v>310</v>
      </c>
      <c r="B209" s="102" t="s">
        <v>130</v>
      </c>
      <c r="C209" s="16">
        <f>SUM(C202:C208)</f>
        <v>0</v>
      </c>
      <c r="D209" s="16">
        <f>SUM(D202:D208)</f>
        <v>0</v>
      </c>
      <c r="E209" s="16">
        <f>SUM(E202:E208)</f>
        <v>0</v>
      </c>
    </row>
    <row r="210" spans="1:6" x14ac:dyDescent="0.25">
      <c r="A210" s="108">
        <v>321</v>
      </c>
      <c r="B210" s="109" t="s">
        <v>131</v>
      </c>
      <c r="C210" s="40"/>
      <c r="D210" s="40"/>
      <c r="E210" s="28">
        <f t="shared" ref="E210:E215" si="135">SUM(D210-C210)</f>
        <v>0</v>
      </c>
    </row>
    <row r="211" spans="1:6" x14ac:dyDescent="0.25">
      <c r="A211" s="110">
        <v>322001</v>
      </c>
      <c r="B211" s="111" t="s">
        <v>132</v>
      </c>
      <c r="C211" s="43"/>
      <c r="D211" s="43"/>
      <c r="E211" s="28">
        <f t="shared" si="135"/>
        <v>0</v>
      </c>
    </row>
    <row r="212" spans="1:6" x14ac:dyDescent="0.25">
      <c r="A212" s="110">
        <v>322005</v>
      </c>
      <c r="B212" s="105" t="s">
        <v>133</v>
      </c>
      <c r="C212" s="43"/>
      <c r="D212" s="43"/>
      <c r="E212" s="28">
        <f t="shared" si="135"/>
        <v>0</v>
      </c>
    </row>
    <row r="213" spans="1:6" x14ac:dyDescent="0.25">
      <c r="A213" s="110">
        <v>322006</v>
      </c>
      <c r="B213" s="105" t="s">
        <v>134</v>
      </c>
      <c r="C213" s="43"/>
      <c r="D213" s="43"/>
      <c r="E213" s="28">
        <f t="shared" si="135"/>
        <v>0</v>
      </c>
    </row>
    <row r="214" spans="1:6" x14ac:dyDescent="0.25">
      <c r="A214" s="110">
        <v>322008</v>
      </c>
      <c r="B214" s="105" t="s">
        <v>135</v>
      </c>
      <c r="C214" s="43"/>
      <c r="D214" s="43"/>
      <c r="E214" s="10">
        <f>SUM(D214-C214)</f>
        <v>0</v>
      </c>
    </row>
    <row r="215" spans="1:6" ht="15.75" thickBot="1" x14ac:dyDescent="0.3">
      <c r="A215" s="112"/>
      <c r="B215" s="107"/>
      <c r="C215" s="69"/>
      <c r="D215" s="69"/>
      <c r="E215" s="28">
        <f t="shared" si="135"/>
        <v>0</v>
      </c>
    </row>
    <row r="216" spans="1:6" ht="15.75" thickBot="1" x14ac:dyDescent="0.3">
      <c r="A216" s="96">
        <v>320</v>
      </c>
      <c r="B216" s="102" t="s">
        <v>136</v>
      </c>
      <c r="C216" s="16">
        <f>SUM(C210:C215)</f>
        <v>0</v>
      </c>
      <c r="D216" s="16">
        <f>SUM(D210:D215)</f>
        <v>0</v>
      </c>
      <c r="E216" s="16">
        <f>SUM(E210:E215)</f>
        <v>0</v>
      </c>
    </row>
    <row r="217" spans="1:6" ht="15.75" thickBot="1" x14ac:dyDescent="0.3">
      <c r="A217" s="103">
        <v>300</v>
      </c>
      <c r="B217" s="104" t="s">
        <v>93</v>
      </c>
      <c r="C217" s="46">
        <f>SUM(C209+C216)</f>
        <v>0</v>
      </c>
      <c r="D217" s="46">
        <f>SUM(D209+D216)</f>
        <v>0</v>
      </c>
      <c r="E217" s="46">
        <f>SUM(E209+E216)</f>
        <v>0</v>
      </c>
    </row>
    <row r="218" spans="1:6" ht="15.75" thickBot="1" x14ac:dyDescent="0.3">
      <c r="A218" s="103">
        <v>453</v>
      </c>
      <c r="B218" s="104" t="s">
        <v>286</v>
      </c>
      <c r="C218" s="46">
        <v>0</v>
      </c>
      <c r="D218" s="46">
        <v>7917</v>
      </c>
      <c r="E218" s="46">
        <f>SUM(D218-C218)</f>
        <v>7917</v>
      </c>
    </row>
    <row r="219" spans="1:6" ht="15.75" thickBot="1" x14ac:dyDescent="0.3">
      <c r="A219" s="113" t="s">
        <v>141</v>
      </c>
      <c r="B219" s="114" t="s">
        <v>138</v>
      </c>
      <c r="C219" s="52">
        <f>SUM(C201+C217+C218)</f>
        <v>11000</v>
      </c>
      <c r="D219" s="52">
        <f t="shared" ref="D219:E219" si="136">SUM(D201+D217+D218)</f>
        <v>18917</v>
      </c>
      <c r="E219" s="52">
        <f t="shared" si="136"/>
        <v>7917</v>
      </c>
    </row>
    <row r="220" spans="1:6" x14ac:dyDescent="0.25">
      <c r="A220" s="108">
        <v>200</v>
      </c>
      <c r="B220" s="109" t="s">
        <v>139</v>
      </c>
      <c r="C220" s="40">
        <v>22500</v>
      </c>
      <c r="D220" s="40">
        <v>22500</v>
      </c>
      <c r="E220" s="40">
        <f>SUM(D220-C220)</f>
        <v>0</v>
      </c>
      <c r="F220" t="s">
        <v>108</v>
      </c>
    </row>
    <row r="221" spans="1:6" ht="15.75" thickBot="1" x14ac:dyDescent="0.3">
      <c r="A221" s="115">
        <v>400</v>
      </c>
      <c r="B221" s="116" t="s">
        <v>140</v>
      </c>
      <c r="C221" s="43"/>
      <c r="D221" s="348"/>
      <c r="E221" s="69">
        <f t="shared" ref="E221" si="137">SUM(D221-C221)</f>
        <v>0</v>
      </c>
      <c r="F221" t="s">
        <v>108</v>
      </c>
    </row>
    <row r="222" spans="1:6" ht="15.75" thickBot="1" x14ac:dyDescent="0.3">
      <c r="A222" s="50" t="s">
        <v>141</v>
      </c>
      <c r="B222" s="117" t="s">
        <v>142</v>
      </c>
      <c r="C222" s="52">
        <f>SUM(C219:C221)</f>
        <v>33500</v>
      </c>
      <c r="D222" s="52">
        <f>SUM(D219:D221)</f>
        <v>41417</v>
      </c>
      <c r="E222" s="52">
        <f>SUM(E219:E221)</f>
        <v>7917</v>
      </c>
      <c r="F222" s="55"/>
    </row>
    <row r="223" spans="1:6" x14ac:dyDescent="0.25">
      <c r="D223" s="191"/>
      <c r="E223" s="191"/>
      <c r="F223" s="191"/>
    </row>
    <row r="224" spans="1:6" x14ac:dyDescent="0.25">
      <c r="D224" s="191"/>
      <c r="E224" s="190"/>
      <c r="F224" s="190"/>
    </row>
    <row r="225" spans="1:6" ht="15.75" thickBot="1" x14ac:dyDescent="0.3">
      <c r="D225" s="191"/>
      <c r="E225" s="190"/>
      <c r="F225" s="190"/>
    </row>
    <row r="226" spans="1:6" ht="15.75" thickBot="1" x14ac:dyDescent="0.3">
      <c r="A226" s="77"/>
      <c r="B226" s="78" t="s">
        <v>144</v>
      </c>
      <c r="C226" s="3"/>
      <c r="D226" s="3"/>
      <c r="E226" s="3"/>
      <c r="F226" s="55"/>
    </row>
    <row r="227" spans="1:6" ht="15.75" thickBot="1" x14ac:dyDescent="0.3">
      <c r="A227" s="79" t="s">
        <v>145</v>
      </c>
      <c r="B227" s="61"/>
      <c r="C227" s="34" t="s">
        <v>2</v>
      </c>
      <c r="D227" s="34" t="s">
        <v>275</v>
      </c>
      <c r="E227" s="34" t="s">
        <v>273</v>
      </c>
      <c r="F227" s="191"/>
    </row>
    <row r="228" spans="1:6" x14ac:dyDescent="0.25">
      <c r="A228" s="80"/>
      <c r="B228" s="81"/>
      <c r="C228" s="7"/>
      <c r="D228" s="7"/>
      <c r="E228" s="28">
        <f t="shared" ref="E228:E233" si="138">SUM(D228-C228)</f>
        <v>0</v>
      </c>
      <c r="F228" s="193"/>
    </row>
    <row r="229" spans="1:6" x14ac:dyDescent="0.25">
      <c r="A229" s="82"/>
      <c r="B229" s="83"/>
      <c r="C229" s="10"/>
      <c r="D229" s="28"/>
      <c r="E229" s="10">
        <f t="shared" si="138"/>
        <v>0</v>
      </c>
      <c r="F229" s="193"/>
    </row>
    <row r="230" spans="1:6" x14ac:dyDescent="0.25">
      <c r="A230" s="82">
        <v>223003</v>
      </c>
      <c r="B230" s="83" t="s">
        <v>150</v>
      </c>
      <c r="C230" s="10">
        <v>22500</v>
      </c>
      <c r="D230" s="10">
        <v>22500</v>
      </c>
      <c r="E230" s="10">
        <f t="shared" si="138"/>
        <v>0</v>
      </c>
      <c r="F230" t="s">
        <v>284</v>
      </c>
    </row>
    <row r="231" spans="1:6" x14ac:dyDescent="0.25">
      <c r="A231" s="82"/>
      <c r="B231" s="83"/>
      <c r="C231" s="10"/>
      <c r="D231" s="10"/>
      <c r="E231" s="10">
        <f t="shared" si="138"/>
        <v>0</v>
      </c>
      <c r="F231" s="190"/>
    </row>
    <row r="232" spans="1:6" x14ac:dyDescent="0.25">
      <c r="A232" s="82">
        <v>453</v>
      </c>
      <c r="B232" s="83" t="s">
        <v>146</v>
      </c>
      <c r="C232" s="10"/>
      <c r="D232" s="10"/>
      <c r="E232" s="10">
        <f t="shared" si="138"/>
        <v>0</v>
      </c>
      <c r="F232" s="190"/>
    </row>
    <row r="233" spans="1:6" ht="15.75" thickBot="1" x14ac:dyDescent="0.3">
      <c r="A233" s="84"/>
      <c r="B233" s="85"/>
      <c r="C233" s="13"/>
      <c r="D233" s="13"/>
      <c r="E233" s="10">
        <f t="shared" si="138"/>
        <v>0</v>
      </c>
      <c r="F233" s="190"/>
    </row>
    <row r="234" spans="1:6" ht="15.75" thickBot="1" x14ac:dyDescent="0.3">
      <c r="A234" s="86"/>
      <c r="B234" s="75"/>
      <c r="C234" s="16">
        <f>SUM(C228:C233)</f>
        <v>22500</v>
      </c>
      <c r="D234" s="16">
        <f>SUM(D228:D233)</f>
        <v>22500</v>
      </c>
      <c r="E234" s="16">
        <f>SUM(E228:E233)</f>
        <v>0</v>
      </c>
      <c r="F234" s="190"/>
    </row>
    <row r="235" spans="1:6" ht="15.75" thickBot="1" x14ac:dyDescent="0.3">
      <c r="E235" s="331"/>
      <c r="F235" s="190"/>
    </row>
    <row r="236" spans="1:6" ht="15.75" thickBot="1" x14ac:dyDescent="0.3">
      <c r="A236" s="77"/>
      <c r="B236" s="78" t="s">
        <v>144</v>
      </c>
      <c r="C236" s="3"/>
      <c r="D236" s="3"/>
      <c r="E236" s="3"/>
      <c r="F236" s="190"/>
    </row>
    <row r="237" spans="1:6" ht="15.75" thickBot="1" x14ac:dyDescent="0.3">
      <c r="A237" s="79" t="s">
        <v>147</v>
      </c>
      <c r="B237" s="61"/>
      <c r="C237" s="4" t="s">
        <v>2</v>
      </c>
      <c r="D237" s="34" t="s">
        <v>275</v>
      </c>
      <c r="E237" s="34" t="s">
        <v>273</v>
      </c>
      <c r="F237" s="55"/>
    </row>
    <row r="238" spans="1:6" x14ac:dyDescent="0.25">
      <c r="A238" s="80"/>
      <c r="B238" s="81"/>
      <c r="C238" s="63"/>
      <c r="D238" s="63"/>
      <c r="E238" s="28">
        <f>SUM(D238-C238)</f>
        <v>0</v>
      </c>
    </row>
    <row r="239" spans="1:6" x14ac:dyDescent="0.25">
      <c r="A239" s="82">
        <v>633011</v>
      </c>
      <c r="B239" s="83" t="s">
        <v>148</v>
      </c>
      <c r="C239" s="64">
        <v>22400</v>
      </c>
      <c r="D239" s="64">
        <v>22400</v>
      </c>
      <c r="E239" s="10">
        <f>SUM(D239-C239)</f>
        <v>0</v>
      </c>
      <c r="F239" t="s">
        <v>284</v>
      </c>
    </row>
    <row r="240" spans="1:6" x14ac:dyDescent="0.25">
      <c r="A240" s="82"/>
      <c r="B240" s="83"/>
      <c r="C240" s="64"/>
      <c r="D240" s="349"/>
      <c r="E240" s="10">
        <f t="shared" ref="E240:E242" si="139">SUM(D240-C240)</f>
        <v>0</v>
      </c>
      <c r="F240" t="s">
        <v>123</v>
      </c>
    </row>
    <row r="241" spans="1:6" x14ac:dyDescent="0.25">
      <c r="A241" s="82">
        <v>637012</v>
      </c>
      <c r="B241" s="83" t="s">
        <v>149</v>
      </c>
      <c r="C241" s="64">
        <v>100</v>
      </c>
      <c r="D241" s="64">
        <v>100</v>
      </c>
      <c r="E241" s="10">
        <f t="shared" si="139"/>
        <v>0</v>
      </c>
      <c r="F241" t="s">
        <v>284</v>
      </c>
    </row>
    <row r="242" spans="1:6" x14ac:dyDescent="0.25">
      <c r="A242" s="82"/>
      <c r="B242" s="83"/>
      <c r="C242" s="64"/>
      <c r="D242" s="76"/>
      <c r="E242" s="10">
        <f t="shared" si="139"/>
        <v>0</v>
      </c>
    </row>
    <row r="243" spans="1:6" ht="15.75" thickBot="1" x14ac:dyDescent="0.3">
      <c r="A243" s="84"/>
      <c r="B243" s="85"/>
      <c r="C243" s="76"/>
      <c r="D243" s="76"/>
      <c r="E243" s="10">
        <f>SUM(D243-C243)</f>
        <v>0</v>
      </c>
    </row>
    <row r="244" spans="1:6" ht="15.75" thickBot="1" x14ac:dyDescent="0.3">
      <c r="A244" s="87"/>
      <c r="B244" s="75"/>
      <c r="C244" s="16">
        <f>SUM(C238:C243)</f>
        <v>22500</v>
      </c>
      <c r="D244" s="16">
        <f>SUM(D238:D243)</f>
        <v>22500</v>
      </c>
      <c r="E244" s="16">
        <f>SUM(E238:E243)</f>
        <v>0</v>
      </c>
    </row>
    <row r="250" spans="1:6" x14ac:dyDescent="0.25">
      <c r="A250" t="s">
        <v>266</v>
      </c>
      <c r="B250" s="301"/>
      <c r="C250" s="300"/>
      <c r="E250" t="s">
        <v>267</v>
      </c>
    </row>
    <row r="251" spans="1:6" x14ac:dyDescent="0.25">
      <c r="E251" t="s">
        <v>268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252"/>
  <sheetViews>
    <sheetView topLeftCell="A115" workbookViewId="0">
      <selection activeCell="B114" sqref="B114:G138"/>
    </sheetView>
  </sheetViews>
  <sheetFormatPr defaultRowHeight="15" x14ac:dyDescent="0.25"/>
  <cols>
    <col min="1" max="1" width="12.7109375" customWidth="1"/>
    <col min="2" max="2" width="45.7109375" customWidth="1"/>
    <col min="3" max="13" width="12.7109375" customWidth="1"/>
    <col min="14" max="16" width="11.7109375" customWidth="1"/>
    <col min="17" max="17" width="45.7109375" customWidth="1"/>
    <col min="18" max="25" width="12.7109375" customWidth="1"/>
    <col min="26" max="26" width="11.140625" customWidth="1"/>
  </cols>
  <sheetData>
    <row r="1" spans="1:20" ht="15.75" x14ac:dyDescent="0.25">
      <c r="A1" s="293" t="s">
        <v>259</v>
      </c>
      <c r="B1" s="294" t="s">
        <v>260</v>
      </c>
      <c r="C1" s="295"/>
      <c r="D1" s="295"/>
      <c r="E1" s="295"/>
      <c r="F1" s="295"/>
      <c r="G1" s="295"/>
      <c r="H1" s="295"/>
      <c r="I1" s="295"/>
      <c r="J1" s="295"/>
    </row>
    <row r="2" spans="1:20" ht="15.75" x14ac:dyDescent="0.25">
      <c r="A2" s="293" t="s">
        <v>261</v>
      </c>
      <c r="B2" s="296">
        <v>37811169</v>
      </c>
      <c r="C2" s="295"/>
      <c r="D2" s="295"/>
      <c r="E2" s="295"/>
      <c r="F2" s="295"/>
      <c r="G2" s="295"/>
      <c r="H2" s="295"/>
      <c r="I2" s="295"/>
      <c r="J2" s="295"/>
    </row>
    <row r="3" spans="1:20" ht="15.75" x14ac:dyDescent="0.25">
      <c r="A3" s="293" t="s">
        <v>262</v>
      </c>
      <c r="B3" s="295" t="s">
        <v>263</v>
      </c>
      <c r="C3" s="295"/>
      <c r="D3" s="295"/>
      <c r="E3" s="295"/>
      <c r="F3" s="295"/>
      <c r="G3" s="295"/>
      <c r="H3" s="295"/>
      <c r="I3" s="295"/>
      <c r="J3" s="295"/>
      <c r="O3" s="352"/>
    </row>
    <row r="4" spans="1:20" ht="15.75" customHeight="1" x14ac:dyDescent="0.25">
      <c r="A4" s="191" t="s">
        <v>392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20" ht="16.5" thickBot="1" x14ac:dyDescent="0.3">
      <c r="A5" s="302" t="s">
        <v>393</v>
      </c>
      <c r="B5" s="302"/>
      <c r="C5" s="302"/>
      <c r="D5" s="302"/>
      <c r="E5" s="302"/>
      <c r="F5" s="197"/>
      <c r="G5" s="191"/>
      <c r="I5" s="197"/>
      <c r="J5" s="302"/>
      <c r="K5" s="191"/>
      <c r="L5" s="197"/>
      <c r="O5" s="197"/>
    </row>
    <row r="6" spans="1:20" ht="30.75" thickBot="1" x14ac:dyDescent="0.3">
      <c r="A6" s="70"/>
      <c r="B6" s="57" t="s">
        <v>1</v>
      </c>
      <c r="C6" s="303" t="s">
        <v>364</v>
      </c>
      <c r="D6" s="303" t="s">
        <v>366</v>
      </c>
      <c r="E6" s="303" t="s">
        <v>365</v>
      </c>
    </row>
    <row r="7" spans="1:20" ht="15.75" thickBot="1" x14ac:dyDescent="0.3">
      <c r="A7" s="71"/>
      <c r="B7" s="72"/>
      <c r="C7" s="305" t="s">
        <v>2</v>
      </c>
      <c r="D7" s="305" t="s">
        <v>2</v>
      </c>
      <c r="E7" s="305" t="s">
        <v>2</v>
      </c>
    </row>
    <row r="8" spans="1:20" x14ac:dyDescent="0.25">
      <c r="A8" s="5">
        <v>611</v>
      </c>
      <c r="B8" s="6" t="s">
        <v>3</v>
      </c>
      <c r="C8" s="49"/>
      <c r="D8" s="49"/>
      <c r="E8" s="49"/>
    </row>
    <row r="9" spans="1:20" x14ac:dyDescent="0.25">
      <c r="A9" s="8">
        <v>612001</v>
      </c>
      <c r="B9" s="9" t="s">
        <v>4</v>
      </c>
      <c r="C9" s="43"/>
      <c r="D9" s="43"/>
      <c r="E9" s="43"/>
    </row>
    <row r="10" spans="1:20" x14ac:dyDescent="0.25">
      <c r="A10" s="8">
        <v>612002</v>
      </c>
      <c r="B10" s="9" t="s">
        <v>5</v>
      </c>
      <c r="C10" s="43"/>
      <c r="D10" s="43"/>
      <c r="E10" s="43"/>
    </row>
    <row r="11" spans="1:20" x14ac:dyDescent="0.25">
      <c r="A11" s="8">
        <v>614</v>
      </c>
      <c r="B11" s="9" t="s">
        <v>6</v>
      </c>
      <c r="C11" s="43"/>
      <c r="D11" s="43"/>
      <c r="E11" s="43"/>
    </row>
    <row r="12" spans="1:20" x14ac:dyDescent="0.25">
      <c r="A12" s="8"/>
      <c r="B12" s="9" t="s">
        <v>7</v>
      </c>
      <c r="C12" s="43"/>
      <c r="D12" s="43"/>
      <c r="E12" s="43"/>
    </row>
    <row r="13" spans="1:20" ht="15.75" thickBot="1" x14ac:dyDescent="0.3">
      <c r="A13" s="11">
        <v>616</v>
      </c>
      <c r="B13" s="12" t="s">
        <v>8</v>
      </c>
      <c r="C13" s="306"/>
      <c r="D13" s="306"/>
      <c r="E13" s="306"/>
    </row>
    <row r="14" spans="1:20" ht="15.75" thickBot="1" x14ac:dyDescent="0.3">
      <c r="A14" s="14">
        <v>610</v>
      </c>
      <c r="B14" s="15" t="s">
        <v>9</v>
      </c>
      <c r="C14" s="307">
        <f>SUM(C8:C13)</f>
        <v>0</v>
      </c>
      <c r="D14" s="307">
        <f t="shared" ref="D14:E14" si="0">SUM(D8:D13)</f>
        <v>0</v>
      </c>
      <c r="E14" s="307">
        <f t="shared" si="0"/>
        <v>0</v>
      </c>
      <c r="F14" s="55"/>
      <c r="G14" s="55"/>
      <c r="H14" s="55"/>
    </row>
    <row r="15" spans="1:20" x14ac:dyDescent="0.25">
      <c r="A15" s="5">
        <v>621</v>
      </c>
      <c r="B15" s="6" t="s">
        <v>10</v>
      </c>
      <c r="C15" s="43"/>
      <c r="D15" s="43"/>
      <c r="E15" s="43"/>
      <c r="F15" s="190"/>
      <c r="G15" s="190"/>
      <c r="H15" s="190"/>
      <c r="I15" s="58">
        <v>0.05</v>
      </c>
      <c r="J15" s="60">
        <f t="shared" ref="J15:K22" si="1">ROUND(C$14*$I15,0)</f>
        <v>0</v>
      </c>
      <c r="K15" s="60">
        <f t="shared" si="1"/>
        <v>0</v>
      </c>
      <c r="L15" s="60">
        <f t="shared" ref="L15:T22" si="2">ROUND(I$14*$I15,0)</f>
        <v>0</v>
      </c>
      <c r="M15" s="60">
        <f t="shared" si="2"/>
        <v>0</v>
      </c>
      <c r="N15" s="60">
        <f t="shared" si="2"/>
        <v>0</v>
      </c>
      <c r="O15" s="60">
        <f t="shared" si="2"/>
        <v>0</v>
      </c>
      <c r="P15" s="60">
        <f t="shared" si="2"/>
        <v>0</v>
      </c>
      <c r="Q15" s="60">
        <f t="shared" si="2"/>
        <v>0</v>
      </c>
      <c r="R15" s="60">
        <f t="shared" si="2"/>
        <v>0</v>
      </c>
      <c r="S15" s="60">
        <f t="shared" si="2"/>
        <v>0</v>
      </c>
      <c r="T15" s="60">
        <f t="shared" si="2"/>
        <v>0</v>
      </c>
    </row>
    <row r="16" spans="1:20" x14ac:dyDescent="0.25">
      <c r="A16" s="8">
        <v>623</v>
      </c>
      <c r="B16" s="9" t="s">
        <v>11</v>
      </c>
      <c r="C16" s="43"/>
      <c r="D16" s="43"/>
      <c r="E16" s="43"/>
      <c r="F16" s="190"/>
      <c r="G16" s="190"/>
      <c r="H16" s="190"/>
      <c r="I16" s="58">
        <v>0.05</v>
      </c>
      <c r="J16" s="60">
        <f t="shared" si="1"/>
        <v>0</v>
      </c>
      <c r="K16" s="60">
        <f t="shared" si="1"/>
        <v>0</v>
      </c>
      <c r="L16" s="60">
        <f t="shared" si="2"/>
        <v>0</v>
      </c>
      <c r="M16" s="60">
        <f t="shared" si="2"/>
        <v>0</v>
      </c>
      <c r="N16" s="60">
        <f t="shared" si="2"/>
        <v>0</v>
      </c>
      <c r="O16" s="60">
        <f t="shared" si="2"/>
        <v>0</v>
      </c>
      <c r="P16" s="60">
        <f t="shared" si="2"/>
        <v>0</v>
      </c>
      <c r="Q16" s="60">
        <f t="shared" si="2"/>
        <v>0</v>
      </c>
      <c r="R16" s="60">
        <f t="shared" si="2"/>
        <v>0</v>
      </c>
      <c r="S16" s="60">
        <f t="shared" si="2"/>
        <v>0</v>
      </c>
      <c r="T16" s="60">
        <f t="shared" si="2"/>
        <v>0</v>
      </c>
    </row>
    <row r="17" spans="1:20" x14ac:dyDescent="0.25">
      <c r="A17" s="8">
        <v>625001</v>
      </c>
      <c r="B17" s="9" t="s">
        <v>12</v>
      </c>
      <c r="C17" s="43"/>
      <c r="D17" s="43"/>
      <c r="E17" s="43"/>
      <c r="F17" s="190"/>
      <c r="G17" s="190"/>
      <c r="H17" s="190"/>
      <c r="I17" s="58">
        <v>1.4E-2</v>
      </c>
      <c r="J17" s="60">
        <f t="shared" si="1"/>
        <v>0</v>
      </c>
      <c r="K17" s="60">
        <f t="shared" si="1"/>
        <v>0</v>
      </c>
      <c r="L17" s="60">
        <f t="shared" si="2"/>
        <v>0</v>
      </c>
      <c r="M17" s="60">
        <f t="shared" si="2"/>
        <v>0</v>
      </c>
      <c r="N17" s="60">
        <f t="shared" si="2"/>
        <v>0</v>
      </c>
      <c r="O17" s="60">
        <f t="shared" si="2"/>
        <v>0</v>
      </c>
      <c r="P17" s="60">
        <f t="shared" si="2"/>
        <v>0</v>
      </c>
      <c r="Q17" s="60">
        <f t="shared" si="2"/>
        <v>0</v>
      </c>
      <c r="R17" s="60">
        <f t="shared" si="2"/>
        <v>0</v>
      </c>
      <c r="S17" s="60">
        <f t="shared" si="2"/>
        <v>0</v>
      </c>
      <c r="T17" s="60">
        <f t="shared" si="2"/>
        <v>0</v>
      </c>
    </row>
    <row r="18" spans="1:20" x14ac:dyDescent="0.25">
      <c r="A18" s="8">
        <v>625002</v>
      </c>
      <c r="B18" s="9" t="s">
        <v>13</v>
      </c>
      <c r="C18" s="43"/>
      <c r="D18" s="43"/>
      <c r="E18" s="43"/>
      <c r="F18" s="190"/>
      <c r="G18" s="190"/>
      <c r="H18" s="190"/>
      <c r="I18" s="58">
        <v>0.14000000000000001</v>
      </c>
      <c r="J18" s="60">
        <f t="shared" si="1"/>
        <v>0</v>
      </c>
      <c r="K18" s="60">
        <f t="shared" si="1"/>
        <v>0</v>
      </c>
      <c r="L18" s="60">
        <f t="shared" si="2"/>
        <v>0</v>
      </c>
      <c r="M18" s="60">
        <f t="shared" si="2"/>
        <v>0</v>
      </c>
      <c r="N18" s="60">
        <f t="shared" si="2"/>
        <v>0</v>
      </c>
      <c r="O18" s="60">
        <f t="shared" si="2"/>
        <v>0</v>
      </c>
      <c r="P18" s="60">
        <f t="shared" si="2"/>
        <v>0</v>
      </c>
      <c r="Q18" s="60">
        <f t="shared" si="2"/>
        <v>0</v>
      </c>
      <c r="R18" s="60">
        <f t="shared" si="2"/>
        <v>0</v>
      </c>
      <c r="S18" s="60">
        <f t="shared" si="2"/>
        <v>0</v>
      </c>
      <c r="T18" s="60">
        <f t="shared" si="2"/>
        <v>0</v>
      </c>
    </row>
    <row r="19" spans="1:20" x14ac:dyDescent="0.25">
      <c r="A19" s="8">
        <v>625003</v>
      </c>
      <c r="B19" s="9" t="s">
        <v>14</v>
      </c>
      <c r="C19" s="43"/>
      <c r="D19" s="43"/>
      <c r="E19" s="43"/>
      <c r="F19" s="190"/>
      <c r="G19" s="190"/>
      <c r="H19" s="190"/>
      <c r="I19" s="58">
        <v>8.0000000000000002E-3</v>
      </c>
      <c r="J19" s="60">
        <f t="shared" si="1"/>
        <v>0</v>
      </c>
      <c r="K19" s="60">
        <f t="shared" si="1"/>
        <v>0</v>
      </c>
      <c r="L19" s="60">
        <f t="shared" si="2"/>
        <v>0</v>
      </c>
      <c r="M19" s="60">
        <f t="shared" si="2"/>
        <v>0</v>
      </c>
      <c r="N19" s="60">
        <f t="shared" si="2"/>
        <v>0</v>
      </c>
      <c r="O19" s="60">
        <f t="shared" si="2"/>
        <v>0</v>
      </c>
      <c r="P19" s="60">
        <f t="shared" si="2"/>
        <v>0</v>
      </c>
      <c r="Q19" s="60">
        <f t="shared" si="2"/>
        <v>0</v>
      </c>
      <c r="R19" s="60">
        <f t="shared" si="2"/>
        <v>0</v>
      </c>
      <c r="S19" s="60">
        <f t="shared" si="2"/>
        <v>0</v>
      </c>
      <c r="T19" s="60">
        <f t="shared" si="2"/>
        <v>0</v>
      </c>
    </row>
    <row r="20" spans="1:20" x14ac:dyDescent="0.25">
      <c r="A20" s="8">
        <v>625004</v>
      </c>
      <c r="B20" s="9" t="s">
        <v>15</v>
      </c>
      <c r="C20" s="43"/>
      <c r="D20" s="43"/>
      <c r="E20" s="43"/>
      <c r="F20" s="190"/>
      <c r="G20" s="190"/>
      <c r="H20" s="190"/>
      <c r="I20" s="58">
        <v>0.03</v>
      </c>
      <c r="J20" s="60">
        <f t="shared" si="1"/>
        <v>0</v>
      </c>
      <c r="K20" s="60">
        <f t="shared" si="1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</row>
    <row r="21" spans="1:20" x14ac:dyDescent="0.25">
      <c r="A21" s="8">
        <v>625005</v>
      </c>
      <c r="B21" s="9" t="s">
        <v>16</v>
      </c>
      <c r="C21" s="43"/>
      <c r="D21" s="43"/>
      <c r="E21" s="43"/>
      <c r="F21" s="190"/>
      <c r="G21" s="190"/>
      <c r="H21" s="190"/>
      <c r="I21" s="58">
        <v>0.01</v>
      </c>
      <c r="J21" s="60">
        <f t="shared" si="1"/>
        <v>0</v>
      </c>
      <c r="K21" s="60">
        <f t="shared" si="1"/>
        <v>0</v>
      </c>
      <c r="L21" s="60">
        <f t="shared" si="2"/>
        <v>0</v>
      </c>
      <c r="M21" s="60">
        <f t="shared" si="2"/>
        <v>0</v>
      </c>
      <c r="N21" s="60">
        <f t="shared" si="2"/>
        <v>0</v>
      </c>
      <c r="O21" s="60">
        <f t="shared" si="2"/>
        <v>0</v>
      </c>
      <c r="P21" s="60">
        <f t="shared" si="2"/>
        <v>0</v>
      </c>
      <c r="Q21" s="60">
        <f t="shared" si="2"/>
        <v>0</v>
      </c>
      <c r="R21" s="60">
        <f t="shared" si="2"/>
        <v>0</v>
      </c>
      <c r="S21" s="60">
        <f t="shared" si="2"/>
        <v>0</v>
      </c>
      <c r="T21" s="60">
        <f t="shared" si="2"/>
        <v>0</v>
      </c>
    </row>
    <row r="22" spans="1:20" x14ac:dyDescent="0.25">
      <c r="A22" s="11">
        <v>625007</v>
      </c>
      <c r="B22" s="12" t="s">
        <v>17</v>
      </c>
      <c r="C22" s="43"/>
      <c r="D22" s="43"/>
      <c r="E22" s="43"/>
      <c r="F22" s="190"/>
      <c r="G22" s="190"/>
      <c r="H22" s="190"/>
      <c r="I22" s="58">
        <v>4.7500000000000001E-2</v>
      </c>
      <c r="J22" s="60">
        <f t="shared" si="1"/>
        <v>0</v>
      </c>
      <c r="K22" s="60">
        <f t="shared" si="1"/>
        <v>0</v>
      </c>
      <c r="L22" s="60">
        <f t="shared" si="2"/>
        <v>0</v>
      </c>
      <c r="M22" s="60">
        <f t="shared" si="2"/>
        <v>0</v>
      </c>
      <c r="N22" s="60">
        <f t="shared" si="2"/>
        <v>0</v>
      </c>
      <c r="O22" s="60">
        <f t="shared" si="2"/>
        <v>0</v>
      </c>
      <c r="P22" s="60">
        <f t="shared" si="2"/>
        <v>0</v>
      </c>
      <c r="Q22" s="60">
        <f t="shared" si="2"/>
        <v>0</v>
      </c>
      <c r="R22" s="60">
        <f t="shared" si="2"/>
        <v>0</v>
      </c>
      <c r="S22" s="60">
        <f t="shared" si="2"/>
        <v>0</v>
      </c>
      <c r="T22" s="60">
        <f t="shared" si="2"/>
        <v>0</v>
      </c>
    </row>
    <row r="23" spans="1:20" ht="15.75" thickBot="1" x14ac:dyDescent="0.3">
      <c r="A23" s="11">
        <v>627</v>
      </c>
      <c r="B23" s="12" t="s">
        <v>18</v>
      </c>
      <c r="C23" s="43"/>
      <c r="D23" s="43"/>
      <c r="E23" s="43"/>
      <c r="F23" s="190"/>
      <c r="G23" s="190"/>
      <c r="H23" s="19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1:20" ht="15.75" thickBot="1" x14ac:dyDescent="0.3">
      <c r="A24" s="14">
        <v>620</v>
      </c>
      <c r="B24" s="15" t="s">
        <v>19</v>
      </c>
      <c r="C24" s="307">
        <f t="shared" ref="C24:D24" si="3">SUM(C15:C23)</f>
        <v>0</v>
      </c>
      <c r="D24" s="307">
        <f t="shared" si="3"/>
        <v>0</v>
      </c>
      <c r="E24" s="307">
        <f t="shared" ref="E24" si="4">SUM(E15:E23)</f>
        <v>0</v>
      </c>
      <c r="F24" s="55"/>
      <c r="G24" s="55"/>
      <c r="H24" s="55"/>
      <c r="I24" s="58">
        <f>SUM(I15:I23)</f>
        <v>0.34950000000000003</v>
      </c>
      <c r="J24" s="60">
        <f>SUM(J15:J22)</f>
        <v>0</v>
      </c>
      <c r="K24" s="60">
        <f t="shared" ref="K24:T24" si="5">SUM(K15:K22)</f>
        <v>0</v>
      </c>
      <c r="L24" s="60">
        <f t="shared" si="5"/>
        <v>0</v>
      </c>
      <c r="M24" s="60">
        <f t="shared" si="5"/>
        <v>0</v>
      </c>
      <c r="N24" s="60">
        <f t="shared" si="5"/>
        <v>0</v>
      </c>
      <c r="O24" s="60">
        <f t="shared" si="5"/>
        <v>0</v>
      </c>
      <c r="P24" s="60">
        <f t="shared" si="5"/>
        <v>0</v>
      </c>
      <c r="Q24" s="60">
        <f t="shared" si="5"/>
        <v>0</v>
      </c>
      <c r="R24" s="60">
        <f t="shared" si="5"/>
        <v>0</v>
      </c>
      <c r="S24" s="60">
        <f t="shared" si="5"/>
        <v>0</v>
      </c>
      <c r="T24" s="60">
        <f t="shared" si="5"/>
        <v>0</v>
      </c>
    </row>
    <row r="25" spans="1:20" ht="15.75" thickBot="1" x14ac:dyDescent="0.3">
      <c r="A25" s="17" t="s">
        <v>20</v>
      </c>
      <c r="B25" s="18" t="s">
        <v>21</v>
      </c>
      <c r="C25" s="308">
        <f t="shared" ref="C25:D25" si="6">SUM(C24,C14)</f>
        <v>0</v>
      </c>
      <c r="D25" s="308">
        <f t="shared" si="6"/>
        <v>0</v>
      </c>
      <c r="E25" s="308">
        <f t="shared" ref="E25" si="7">SUM(E24,E14)</f>
        <v>0</v>
      </c>
      <c r="F25" s="55"/>
      <c r="G25" s="55"/>
      <c r="H25" s="55"/>
      <c r="J25" s="60">
        <f>SUM(C14*$I$24)</f>
        <v>0</v>
      </c>
      <c r="K25" s="60">
        <f>SUM(D14*$I$24)</f>
        <v>0</v>
      </c>
      <c r="L25" s="60">
        <f t="shared" ref="L25:T25" si="8">SUM(I14*$I$24)</f>
        <v>0</v>
      </c>
      <c r="M25" s="60">
        <f t="shared" si="8"/>
        <v>0</v>
      </c>
      <c r="N25" s="60">
        <f t="shared" si="8"/>
        <v>0</v>
      </c>
      <c r="O25" s="60">
        <f t="shared" si="8"/>
        <v>0</v>
      </c>
      <c r="P25" s="60">
        <f t="shared" si="8"/>
        <v>0</v>
      </c>
      <c r="Q25" s="60">
        <f t="shared" si="8"/>
        <v>0</v>
      </c>
      <c r="R25" s="60">
        <f t="shared" si="8"/>
        <v>0</v>
      </c>
      <c r="S25" s="60">
        <f t="shared" si="8"/>
        <v>0</v>
      </c>
      <c r="T25" s="60">
        <f t="shared" si="8"/>
        <v>0</v>
      </c>
    </row>
    <row r="26" spans="1:20" x14ac:dyDescent="0.25">
      <c r="A26" s="20">
        <v>631001</v>
      </c>
      <c r="B26" s="21" t="s">
        <v>22</v>
      </c>
      <c r="C26" s="40"/>
      <c r="D26" s="40"/>
      <c r="E26" s="40"/>
      <c r="F26" s="190"/>
      <c r="G26" s="190"/>
      <c r="H26" s="190"/>
    </row>
    <row r="27" spans="1:20" ht="15.75" thickBot="1" x14ac:dyDescent="0.3">
      <c r="A27" s="22">
        <v>631002</v>
      </c>
      <c r="B27" s="23" t="s">
        <v>23</v>
      </c>
      <c r="C27" s="69"/>
      <c r="D27" s="69"/>
      <c r="E27" s="69"/>
      <c r="F27" s="190"/>
      <c r="G27" s="190"/>
      <c r="H27" s="190"/>
    </row>
    <row r="28" spans="1:20" ht="15.75" thickBot="1" x14ac:dyDescent="0.3">
      <c r="A28" s="25">
        <v>631</v>
      </c>
      <c r="B28" s="26" t="s">
        <v>24</v>
      </c>
      <c r="C28" s="309">
        <f t="shared" ref="C28:D28" si="9">SUM(C26:C27)</f>
        <v>0</v>
      </c>
      <c r="D28" s="309">
        <f t="shared" si="9"/>
        <v>0</v>
      </c>
      <c r="E28" s="309">
        <f t="shared" ref="E28" si="10">SUM(E26:E27)</f>
        <v>0</v>
      </c>
    </row>
    <row r="29" spans="1:20" x14ac:dyDescent="0.25">
      <c r="A29" s="5" t="s">
        <v>25</v>
      </c>
      <c r="B29" s="6" t="s">
        <v>26</v>
      </c>
      <c r="C29" s="49">
        <v>25</v>
      </c>
      <c r="D29" s="49"/>
      <c r="E29" s="49"/>
    </row>
    <row r="30" spans="1:20" x14ac:dyDescent="0.25">
      <c r="A30" s="8" t="s">
        <v>27</v>
      </c>
      <c r="B30" s="9" t="s">
        <v>28</v>
      </c>
      <c r="C30" s="43"/>
      <c r="D30" s="43"/>
      <c r="E30" s="43"/>
    </row>
    <row r="31" spans="1:20" x14ac:dyDescent="0.25">
      <c r="A31" s="8" t="s">
        <v>29</v>
      </c>
      <c r="B31" s="9" t="s">
        <v>30</v>
      </c>
      <c r="C31" s="43"/>
      <c r="D31" s="43"/>
      <c r="E31" s="43"/>
    </row>
    <row r="32" spans="1:20" x14ac:dyDescent="0.25">
      <c r="A32" s="8">
        <v>632002</v>
      </c>
      <c r="B32" s="9" t="s">
        <v>31</v>
      </c>
      <c r="C32" s="43"/>
      <c r="D32" s="43"/>
      <c r="E32" s="43"/>
    </row>
    <row r="33" spans="1:5" x14ac:dyDescent="0.25">
      <c r="A33" s="11">
        <v>632003</v>
      </c>
      <c r="B33" s="12" t="s">
        <v>32</v>
      </c>
      <c r="C33" s="43"/>
      <c r="D33" s="43"/>
      <c r="E33" s="43"/>
    </row>
    <row r="34" spans="1:5" x14ac:dyDescent="0.25">
      <c r="A34" s="11">
        <v>632004</v>
      </c>
      <c r="B34" s="12" t="s">
        <v>33</v>
      </c>
      <c r="C34" s="43"/>
      <c r="D34" s="43"/>
      <c r="E34" s="43"/>
    </row>
    <row r="35" spans="1:5" ht="15.75" thickBot="1" x14ac:dyDescent="0.3">
      <c r="A35" s="11">
        <v>632005</v>
      </c>
      <c r="B35" s="12" t="s">
        <v>34</v>
      </c>
      <c r="C35" s="43"/>
      <c r="D35" s="43"/>
      <c r="E35" s="43"/>
    </row>
    <row r="36" spans="1:5" ht="15.75" thickBot="1" x14ac:dyDescent="0.3">
      <c r="A36" s="25">
        <v>632</v>
      </c>
      <c r="B36" s="26" t="s">
        <v>35</v>
      </c>
      <c r="C36" s="309">
        <f t="shared" ref="C36:D36" si="11">SUM(C29:C35)</f>
        <v>25</v>
      </c>
      <c r="D36" s="309">
        <f t="shared" si="11"/>
        <v>0</v>
      </c>
      <c r="E36" s="309">
        <f t="shared" ref="E36" si="12">SUM(E29:E35)</f>
        <v>0</v>
      </c>
    </row>
    <row r="37" spans="1:5" x14ac:dyDescent="0.25">
      <c r="A37" s="5">
        <v>633001</v>
      </c>
      <c r="B37" s="6" t="s">
        <v>36</v>
      </c>
      <c r="C37" s="43"/>
      <c r="D37" s="43"/>
      <c r="E37" s="43"/>
    </row>
    <row r="38" spans="1:5" x14ac:dyDescent="0.25">
      <c r="A38" s="5">
        <v>633002</v>
      </c>
      <c r="B38" s="6" t="s">
        <v>37</v>
      </c>
      <c r="C38" s="43"/>
      <c r="D38" s="43"/>
      <c r="E38" s="43"/>
    </row>
    <row r="39" spans="1:5" x14ac:dyDescent="0.25">
      <c r="A39" s="8">
        <v>633003</v>
      </c>
      <c r="B39" s="9" t="s">
        <v>38</v>
      </c>
      <c r="C39" s="43"/>
      <c r="D39" s="43"/>
      <c r="E39" s="43"/>
    </row>
    <row r="40" spans="1:5" x14ac:dyDescent="0.25">
      <c r="A40" s="8">
        <v>633004</v>
      </c>
      <c r="B40" s="9" t="s">
        <v>39</v>
      </c>
      <c r="C40" s="43"/>
      <c r="D40" s="43"/>
      <c r="E40" s="43"/>
    </row>
    <row r="41" spans="1:5" x14ac:dyDescent="0.25">
      <c r="A41" s="8">
        <v>633005</v>
      </c>
      <c r="B41" s="9" t="s">
        <v>40</v>
      </c>
      <c r="C41" s="43"/>
      <c r="D41" s="43"/>
      <c r="E41" s="43"/>
    </row>
    <row r="42" spans="1:5" x14ac:dyDescent="0.25">
      <c r="A42" s="8">
        <v>633006</v>
      </c>
      <c r="B42" s="29" t="s">
        <v>41</v>
      </c>
      <c r="C42" s="43"/>
      <c r="D42" s="43"/>
      <c r="E42" s="43"/>
    </row>
    <row r="43" spans="1:5" x14ac:dyDescent="0.25">
      <c r="A43" s="11">
        <v>633009</v>
      </c>
      <c r="B43" s="12" t="s">
        <v>42</v>
      </c>
      <c r="C43" s="43"/>
      <c r="D43" s="43">
        <v>822</v>
      </c>
      <c r="E43" s="43"/>
    </row>
    <row r="44" spans="1:5" x14ac:dyDescent="0.25">
      <c r="A44" s="8">
        <v>633010</v>
      </c>
      <c r="B44" s="29" t="s">
        <v>43</v>
      </c>
      <c r="C44" s="43"/>
      <c r="D44" s="43"/>
      <c r="E44" s="43"/>
    </row>
    <row r="45" spans="1:5" x14ac:dyDescent="0.25">
      <c r="A45" s="8">
        <v>633011</v>
      </c>
      <c r="B45" s="30" t="s">
        <v>44</v>
      </c>
      <c r="C45" s="43"/>
      <c r="D45" s="43"/>
      <c r="E45" s="43"/>
    </row>
    <row r="46" spans="1:5" x14ac:dyDescent="0.25">
      <c r="A46" s="11">
        <v>633013</v>
      </c>
      <c r="B46" s="12" t="s">
        <v>45</v>
      </c>
      <c r="C46" s="43"/>
      <c r="D46" s="43"/>
      <c r="E46" s="43"/>
    </row>
    <row r="47" spans="1:5" x14ac:dyDescent="0.25">
      <c r="A47" s="11">
        <v>633015</v>
      </c>
      <c r="B47" s="12" t="s">
        <v>46</v>
      </c>
      <c r="C47" s="43"/>
      <c r="D47" s="43"/>
      <c r="E47" s="43"/>
    </row>
    <row r="48" spans="1:5" x14ac:dyDescent="0.25">
      <c r="A48" s="11">
        <v>633016</v>
      </c>
      <c r="B48" s="12" t="s">
        <v>47</v>
      </c>
      <c r="C48" s="43"/>
      <c r="D48" s="43"/>
      <c r="E48" s="43"/>
    </row>
    <row r="49" spans="1:5" x14ac:dyDescent="0.25">
      <c r="A49" s="11">
        <v>633018</v>
      </c>
      <c r="B49" s="12" t="s">
        <v>48</v>
      </c>
      <c r="C49" s="43"/>
      <c r="D49" s="43"/>
      <c r="E49" s="43"/>
    </row>
    <row r="50" spans="1:5" ht="15.75" thickBot="1" x14ac:dyDescent="0.3">
      <c r="A50" s="11">
        <v>633019</v>
      </c>
      <c r="B50" s="12" t="s">
        <v>33</v>
      </c>
      <c r="C50" s="43"/>
      <c r="D50" s="43"/>
      <c r="E50" s="43"/>
    </row>
    <row r="51" spans="1:5" ht="15.75" thickBot="1" x14ac:dyDescent="0.3">
      <c r="A51" s="25">
        <v>633</v>
      </c>
      <c r="B51" s="26" t="s">
        <v>49</v>
      </c>
      <c r="C51" s="309">
        <f t="shared" ref="C51:D51" si="13">SUM(C37:C50)</f>
        <v>0</v>
      </c>
      <c r="D51" s="309">
        <f t="shared" si="13"/>
        <v>822</v>
      </c>
      <c r="E51" s="309">
        <f t="shared" ref="E51" si="14">SUM(E37:E50)</f>
        <v>0</v>
      </c>
    </row>
    <row r="52" spans="1:5" ht="15.75" thickBot="1" x14ac:dyDescent="0.3">
      <c r="A52" s="31">
        <v>634004</v>
      </c>
      <c r="B52" s="32" t="s">
        <v>50</v>
      </c>
      <c r="C52" s="310"/>
      <c r="D52" s="310"/>
      <c r="E52" s="310">
        <v>380</v>
      </c>
    </row>
    <row r="53" spans="1:5" ht="15.75" thickBot="1" x14ac:dyDescent="0.3">
      <c r="A53" s="25">
        <v>634</v>
      </c>
      <c r="B53" s="26" t="s">
        <v>51</v>
      </c>
      <c r="C53" s="309">
        <f t="shared" ref="C53:D53" si="15">SUM(C52)</f>
        <v>0</v>
      </c>
      <c r="D53" s="309">
        <f t="shared" si="15"/>
        <v>0</v>
      </c>
      <c r="E53" s="309">
        <f t="shared" ref="E53" si="16">SUM(E52)</f>
        <v>380</v>
      </c>
    </row>
    <row r="54" spans="1:5" ht="30.75" thickBot="1" x14ac:dyDescent="0.3">
      <c r="A54" s="70"/>
      <c r="B54" s="57" t="s">
        <v>1</v>
      </c>
      <c r="C54" s="303" t="s">
        <v>364</v>
      </c>
      <c r="D54" s="303" t="s">
        <v>366</v>
      </c>
      <c r="E54" s="303" t="s">
        <v>365</v>
      </c>
    </row>
    <row r="55" spans="1:5" ht="15.75" thickBot="1" x14ac:dyDescent="0.3">
      <c r="A55" s="71"/>
      <c r="B55" s="72"/>
      <c r="C55" s="305" t="s">
        <v>2</v>
      </c>
      <c r="D55" s="305" t="s">
        <v>2</v>
      </c>
      <c r="E55" s="305" t="s">
        <v>2</v>
      </c>
    </row>
    <row r="56" spans="1:5" x14ac:dyDescent="0.25">
      <c r="A56" s="5">
        <v>635001</v>
      </c>
      <c r="B56" s="6" t="s">
        <v>52</v>
      </c>
      <c r="C56" s="49"/>
      <c r="D56" s="49"/>
      <c r="E56" s="49"/>
    </row>
    <row r="57" spans="1:5" x14ac:dyDescent="0.25">
      <c r="A57" s="8">
        <v>635002</v>
      </c>
      <c r="B57" s="9" t="s">
        <v>53</v>
      </c>
      <c r="C57" s="43"/>
      <c r="D57" s="43"/>
      <c r="E57" s="43"/>
    </row>
    <row r="58" spans="1:5" x14ac:dyDescent="0.25">
      <c r="A58" s="8">
        <v>635003</v>
      </c>
      <c r="B58" s="9" t="s">
        <v>54</v>
      </c>
      <c r="C58" s="43"/>
      <c r="D58" s="43"/>
      <c r="E58" s="43"/>
    </row>
    <row r="59" spans="1:5" x14ac:dyDescent="0.25">
      <c r="A59" s="8">
        <v>635004</v>
      </c>
      <c r="B59" s="9" t="s">
        <v>55</v>
      </c>
      <c r="C59" s="43"/>
      <c r="D59" s="43"/>
      <c r="E59" s="43"/>
    </row>
    <row r="60" spans="1:5" x14ac:dyDescent="0.25">
      <c r="A60" s="11">
        <v>635005</v>
      </c>
      <c r="B60" s="12" t="s">
        <v>56</v>
      </c>
      <c r="C60" s="43"/>
      <c r="D60" s="43"/>
      <c r="E60" s="43"/>
    </row>
    <row r="61" spans="1:5" x14ac:dyDescent="0.25">
      <c r="A61" s="11">
        <v>635006</v>
      </c>
      <c r="B61" s="12" t="s">
        <v>57</v>
      </c>
      <c r="C61" s="43"/>
      <c r="D61" s="43"/>
      <c r="E61" s="43"/>
    </row>
    <row r="62" spans="1:5" x14ac:dyDescent="0.25">
      <c r="A62" s="11">
        <v>635007</v>
      </c>
      <c r="B62" s="12" t="s">
        <v>58</v>
      </c>
      <c r="C62" s="43"/>
      <c r="D62" s="43"/>
      <c r="E62" s="43"/>
    </row>
    <row r="63" spans="1:5" x14ac:dyDescent="0.25">
      <c r="A63" s="11">
        <v>635008</v>
      </c>
      <c r="B63" s="12" t="s">
        <v>59</v>
      </c>
      <c r="C63" s="43"/>
      <c r="D63" s="43"/>
      <c r="E63" s="43"/>
    </row>
    <row r="64" spans="1:5" x14ac:dyDescent="0.25">
      <c r="A64" s="11">
        <v>635009</v>
      </c>
      <c r="B64" s="12" t="s">
        <v>60</v>
      </c>
      <c r="C64" s="43"/>
      <c r="D64" s="43"/>
      <c r="E64" s="43"/>
    </row>
    <row r="65" spans="1:5" ht="15.75" thickBot="1" x14ac:dyDescent="0.3">
      <c r="A65" s="11">
        <v>635010</v>
      </c>
      <c r="B65" s="12" t="s">
        <v>61</v>
      </c>
      <c r="C65" s="43"/>
      <c r="D65" s="43"/>
      <c r="E65" s="43"/>
    </row>
    <row r="66" spans="1:5" ht="15.75" thickBot="1" x14ac:dyDescent="0.3">
      <c r="A66" s="25">
        <v>635</v>
      </c>
      <c r="B66" s="26" t="s">
        <v>62</v>
      </c>
      <c r="C66" s="309">
        <f t="shared" ref="C66:D66" si="17">SUM(C56:C65)</f>
        <v>0</v>
      </c>
      <c r="D66" s="309">
        <f t="shared" si="17"/>
        <v>0</v>
      </c>
      <c r="E66" s="309">
        <f t="shared" ref="E66" si="18">SUM(E56:E65)</f>
        <v>0</v>
      </c>
    </row>
    <row r="67" spans="1:5" x14ac:dyDescent="0.25">
      <c r="A67" s="5">
        <v>636001</v>
      </c>
      <c r="B67" s="6" t="s">
        <v>63</v>
      </c>
      <c r="C67" s="43"/>
      <c r="D67" s="43"/>
      <c r="E67" s="43"/>
    </row>
    <row r="68" spans="1:5" x14ac:dyDescent="0.25">
      <c r="A68" s="8">
        <v>636002</v>
      </c>
      <c r="B68" s="9" t="s">
        <v>55</v>
      </c>
      <c r="C68" s="43"/>
      <c r="D68" s="43"/>
      <c r="E68" s="43"/>
    </row>
    <row r="69" spans="1:5" x14ac:dyDescent="0.25">
      <c r="A69" s="8">
        <v>636003</v>
      </c>
      <c r="B69" s="9" t="s">
        <v>56</v>
      </c>
      <c r="C69" s="43"/>
      <c r="D69" s="43"/>
      <c r="E69" s="43"/>
    </row>
    <row r="70" spans="1:5" x14ac:dyDescent="0.25">
      <c r="A70" s="8">
        <v>636004</v>
      </c>
      <c r="B70" s="9" t="s">
        <v>64</v>
      </c>
      <c r="C70" s="43"/>
      <c r="D70" s="43"/>
      <c r="E70" s="43"/>
    </row>
    <row r="71" spans="1:5" x14ac:dyDescent="0.25">
      <c r="A71" s="8">
        <v>636006</v>
      </c>
      <c r="B71" s="9" t="s">
        <v>53</v>
      </c>
      <c r="C71" s="43"/>
      <c r="D71" s="43"/>
      <c r="E71" s="43"/>
    </row>
    <row r="72" spans="1:5" x14ac:dyDescent="0.25">
      <c r="A72" s="8">
        <v>636007</v>
      </c>
      <c r="B72" s="9" t="s">
        <v>60</v>
      </c>
      <c r="C72" s="43"/>
      <c r="D72" s="43"/>
      <c r="E72" s="43"/>
    </row>
    <row r="73" spans="1:5" ht="15.75" thickBot="1" x14ac:dyDescent="0.3">
      <c r="A73" s="35">
        <v>636008</v>
      </c>
      <c r="B73" s="36" t="s">
        <v>61</v>
      </c>
      <c r="C73" s="43"/>
      <c r="D73" s="43"/>
      <c r="E73" s="43"/>
    </row>
    <row r="74" spans="1:5" ht="15.75" thickBot="1" x14ac:dyDescent="0.3">
      <c r="A74" s="25">
        <v>636</v>
      </c>
      <c r="B74" s="26" t="s">
        <v>65</v>
      </c>
      <c r="C74" s="309">
        <f t="shared" ref="C74:D74" si="19">SUM(C67:C73)</f>
        <v>0</v>
      </c>
      <c r="D74" s="309">
        <f t="shared" si="19"/>
        <v>0</v>
      </c>
      <c r="E74" s="309">
        <f t="shared" ref="E74" si="20">SUM(E67:E73)</f>
        <v>0</v>
      </c>
    </row>
    <row r="75" spans="1:5" x14ac:dyDescent="0.25">
      <c r="A75" s="5">
        <v>637001</v>
      </c>
      <c r="B75" s="6" t="s">
        <v>66</v>
      </c>
      <c r="C75" s="43"/>
      <c r="D75" s="43"/>
      <c r="E75" s="43"/>
    </row>
    <row r="76" spans="1:5" x14ac:dyDescent="0.25">
      <c r="A76" s="5">
        <v>637002</v>
      </c>
      <c r="B76" s="6" t="s">
        <v>67</v>
      </c>
      <c r="C76" s="43"/>
      <c r="D76" s="43">
        <v>1400</v>
      </c>
      <c r="E76" s="43"/>
    </row>
    <row r="77" spans="1:5" x14ac:dyDescent="0.25">
      <c r="A77" s="5">
        <v>637003</v>
      </c>
      <c r="B77" s="6" t="s">
        <v>68</v>
      </c>
      <c r="C77" s="43"/>
      <c r="D77" s="43"/>
      <c r="E77" s="43"/>
    </row>
    <row r="78" spans="1:5" x14ac:dyDescent="0.25">
      <c r="A78" s="8">
        <v>637004</v>
      </c>
      <c r="B78" s="9" t="s">
        <v>69</v>
      </c>
      <c r="C78" s="43"/>
      <c r="D78" s="43"/>
      <c r="E78" s="43"/>
    </row>
    <row r="79" spans="1:5" x14ac:dyDescent="0.25">
      <c r="A79" s="8">
        <v>637005</v>
      </c>
      <c r="B79" s="9" t="s">
        <v>70</v>
      </c>
      <c r="C79" s="43"/>
      <c r="D79" s="43"/>
      <c r="E79" s="43"/>
    </row>
    <row r="80" spans="1:5" x14ac:dyDescent="0.25">
      <c r="A80" s="8">
        <v>637006</v>
      </c>
      <c r="B80" s="9" t="s">
        <v>71</v>
      </c>
      <c r="C80" s="43"/>
      <c r="D80" s="43"/>
      <c r="E80" s="43"/>
    </row>
    <row r="81" spans="1:5" x14ac:dyDescent="0.25">
      <c r="A81" s="8">
        <v>637007</v>
      </c>
      <c r="B81" s="9" t="s">
        <v>72</v>
      </c>
      <c r="C81" s="43"/>
      <c r="D81" s="43"/>
      <c r="E81" s="43"/>
    </row>
    <row r="82" spans="1:5" x14ac:dyDescent="0.25">
      <c r="A82" s="8">
        <v>637011</v>
      </c>
      <c r="B82" s="9" t="s">
        <v>73</v>
      </c>
      <c r="C82" s="43"/>
      <c r="D82" s="43"/>
      <c r="E82" s="43"/>
    </row>
    <row r="83" spans="1:5" x14ac:dyDescent="0.25">
      <c r="A83" s="8">
        <v>637012</v>
      </c>
      <c r="B83" s="9" t="s">
        <v>74</v>
      </c>
      <c r="C83" s="43"/>
      <c r="D83" s="43"/>
      <c r="E83" s="43"/>
    </row>
    <row r="84" spans="1:5" x14ac:dyDescent="0.25">
      <c r="A84" s="8">
        <v>637014</v>
      </c>
      <c r="B84" s="9" t="s">
        <v>75</v>
      </c>
      <c r="C84" s="43"/>
      <c r="D84" s="43"/>
      <c r="E84" s="43"/>
    </row>
    <row r="85" spans="1:5" x14ac:dyDescent="0.25">
      <c r="A85" s="8">
        <v>637015</v>
      </c>
      <c r="B85" s="9" t="s">
        <v>76</v>
      </c>
      <c r="C85" s="43"/>
      <c r="D85" s="43"/>
      <c r="E85" s="43"/>
    </row>
    <row r="86" spans="1:5" x14ac:dyDescent="0.25">
      <c r="A86" s="8">
        <v>637016</v>
      </c>
      <c r="B86" s="9" t="s">
        <v>77</v>
      </c>
      <c r="C86" s="43"/>
      <c r="D86" s="43"/>
      <c r="E86" s="43"/>
    </row>
    <row r="87" spans="1:5" x14ac:dyDescent="0.25">
      <c r="A87" s="11">
        <v>637027</v>
      </c>
      <c r="B87" s="12" t="s">
        <v>78</v>
      </c>
      <c r="C87" s="43"/>
      <c r="D87" s="43"/>
      <c r="E87" s="43"/>
    </row>
    <row r="88" spans="1:5" x14ac:dyDescent="0.25">
      <c r="A88" s="11">
        <v>637031</v>
      </c>
      <c r="B88" s="12" t="s">
        <v>79</v>
      </c>
      <c r="C88" s="43"/>
      <c r="D88" s="43"/>
      <c r="E88" s="43"/>
    </row>
    <row r="89" spans="1:5" x14ac:dyDescent="0.25">
      <c r="A89" s="11">
        <v>637035</v>
      </c>
      <c r="B89" s="12" t="s">
        <v>80</v>
      </c>
      <c r="C89" s="43"/>
      <c r="D89" s="43"/>
      <c r="E89" s="43"/>
    </row>
    <row r="90" spans="1:5" x14ac:dyDescent="0.25">
      <c r="A90" s="11">
        <v>637036</v>
      </c>
      <c r="B90" s="37" t="s">
        <v>81</v>
      </c>
      <c r="C90" s="43"/>
      <c r="D90" s="43"/>
      <c r="E90" s="43"/>
    </row>
    <row r="91" spans="1:5" ht="15.75" thickBot="1" x14ac:dyDescent="0.3">
      <c r="A91" s="11">
        <v>637040</v>
      </c>
      <c r="B91" s="12" t="s">
        <v>82</v>
      </c>
      <c r="C91" s="43"/>
      <c r="D91" s="43"/>
      <c r="E91" s="43"/>
    </row>
    <row r="92" spans="1:5" ht="15.75" thickBot="1" x14ac:dyDescent="0.3">
      <c r="A92" s="25">
        <v>637</v>
      </c>
      <c r="B92" s="26" t="s">
        <v>83</v>
      </c>
      <c r="C92" s="309">
        <f t="shared" ref="C92:D92" si="21">SUM(C75:C91)</f>
        <v>0</v>
      </c>
      <c r="D92" s="309">
        <f t="shared" si="21"/>
        <v>1400</v>
      </c>
      <c r="E92" s="309">
        <f t="shared" ref="E92" si="22">SUM(E75:E91)</f>
        <v>0</v>
      </c>
    </row>
    <row r="93" spans="1:5" ht="15.75" thickBot="1" x14ac:dyDescent="0.3">
      <c r="A93" s="14">
        <v>630</v>
      </c>
      <c r="B93" s="15" t="s">
        <v>84</v>
      </c>
      <c r="C93" s="307">
        <f t="shared" ref="C93:D93" si="23">SUM(C92+C74+C66+C53+C51+C36+C28)</f>
        <v>25</v>
      </c>
      <c r="D93" s="307">
        <f t="shared" si="23"/>
        <v>2222</v>
      </c>
      <c r="E93" s="307">
        <f t="shared" ref="E93" si="24">SUM(E92+E74+E66+E53+E51+E36+E28)</f>
        <v>380</v>
      </c>
    </row>
    <row r="94" spans="1:5" x14ac:dyDescent="0.25">
      <c r="A94" s="38">
        <v>642006</v>
      </c>
      <c r="B94" s="39" t="s">
        <v>85</v>
      </c>
      <c r="C94" s="40"/>
      <c r="D94" s="40"/>
      <c r="E94" s="40"/>
    </row>
    <row r="95" spans="1:5" x14ac:dyDescent="0.25">
      <c r="A95" s="41">
        <v>642012</v>
      </c>
      <c r="B95" s="42" t="s">
        <v>86</v>
      </c>
      <c r="C95" s="43"/>
      <c r="D95" s="43"/>
      <c r="E95" s="43"/>
    </row>
    <row r="96" spans="1:5" x14ac:dyDescent="0.25">
      <c r="A96" s="5">
        <v>642013</v>
      </c>
      <c r="B96" s="6" t="s">
        <v>87</v>
      </c>
      <c r="C96" s="49"/>
      <c r="D96" s="49"/>
      <c r="E96" s="49"/>
    </row>
    <row r="97" spans="1:16" x14ac:dyDescent="0.25">
      <c r="A97" s="5">
        <v>642014</v>
      </c>
      <c r="B97" s="6" t="s">
        <v>88</v>
      </c>
      <c r="C97" s="43"/>
      <c r="D97" s="43"/>
      <c r="E97" s="43"/>
    </row>
    <row r="98" spans="1:16" ht="15.75" thickBot="1" x14ac:dyDescent="0.3">
      <c r="A98" s="8">
        <v>642015</v>
      </c>
      <c r="B98" s="9" t="s">
        <v>89</v>
      </c>
      <c r="C98" s="43"/>
      <c r="D98" s="43"/>
      <c r="E98" s="43"/>
    </row>
    <row r="99" spans="1:16" ht="15.75" thickBot="1" x14ac:dyDescent="0.3">
      <c r="A99" s="14">
        <v>640</v>
      </c>
      <c r="B99" s="15" t="s">
        <v>90</v>
      </c>
      <c r="C99" s="307">
        <f t="shared" ref="C99:D99" si="25">SUM(C94:C98)</f>
        <v>0</v>
      </c>
      <c r="D99" s="307">
        <f t="shared" si="25"/>
        <v>0</v>
      </c>
      <c r="E99" s="307">
        <f t="shared" ref="E99" si="26">SUM(E94:E98)</f>
        <v>0</v>
      </c>
    </row>
    <row r="100" spans="1:16" ht="15.75" thickBot="1" x14ac:dyDescent="0.3">
      <c r="A100" s="17" t="s">
        <v>91</v>
      </c>
      <c r="B100" s="18" t="s">
        <v>92</v>
      </c>
      <c r="C100" s="308">
        <f t="shared" ref="C100:D100" si="27">SUM(C93+C99)</f>
        <v>25</v>
      </c>
      <c r="D100" s="308">
        <f t="shared" si="27"/>
        <v>2222</v>
      </c>
      <c r="E100" s="308">
        <f t="shared" ref="E100" si="28">SUM(E93+E99)</f>
        <v>380</v>
      </c>
    </row>
    <row r="101" spans="1:16" ht="15.75" thickBot="1" x14ac:dyDescent="0.3">
      <c r="A101" s="44">
        <v>600</v>
      </c>
      <c r="B101" s="45" t="s">
        <v>93</v>
      </c>
      <c r="C101" s="311">
        <f t="shared" ref="C101:D101" si="29">SUM(C100+C25)</f>
        <v>25</v>
      </c>
      <c r="D101" s="311">
        <f t="shared" si="29"/>
        <v>2222</v>
      </c>
      <c r="E101" s="311">
        <f t="shared" ref="E101" si="30">SUM(E100+E25)</f>
        <v>380</v>
      </c>
    </row>
    <row r="102" spans="1:16" x14ac:dyDescent="0.25">
      <c r="A102" s="47">
        <v>713004</v>
      </c>
      <c r="B102" s="48" t="s">
        <v>94</v>
      </c>
      <c r="C102" s="40"/>
      <c r="D102" s="40"/>
      <c r="E102" s="40"/>
    </row>
    <row r="103" spans="1:16" x14ac:dyDescent="0.25">
      <c r="A103" s="47">
        <v>717002</v>
      </c>
      <c r="B103" s="48" t="s">
        <v>95</v>
      </c>
      <c r="C103" s="49"/>
      <c r="D103" s="49"/>
      <c r="E103" s="49"/>
    </row>
    <row r="104" spans="1:16" ht="15.75" thickBot="1" x14ac:dyDescent="0.3">
      <c r="A104" s="47">
        <v>717003</v>
      </c>
      <c r="B104" s="48" t="s">
        <v>96</v>
      </c>
      <c r="C104" s="49"/>
      <c r="D104" s="49"/>
      <c r="E104" s="49"/>
    </row>
    <row r="105" spans="1:16" ht="15.75" thickBot="1" x14ac:dyDescent="0.3">
      <c r="A105" s="44">
        <v>700</v>
      </c>
      <c r="B105" s="45" t="s">
        <v>97</v>
      </c>
      <c r="C105" s="311">
        <f t="shared" ref="C105:D105" si="31">SUM(C102:C104)</f>
        <v>0</v>
      </c>
      <c r="D105" s="311">
        <f t="shared" si="31"/>
        <v>0</v>
      </c>
      <c r="E105" s="311">
        <f t="shared" ref="E105" si="32">SUM(E102:E104)</f>
        <v>0</v>
      </c>
    </row>
    <row r="106" spans="1:16" ht="15.75" thickBot="1" x14ac:dyDescent="0.3">
      <c r="A106" s="50" t="s">
        <v>98</v>
      </c>
      <c r="B106" s="51" t="s">
        <v>99</v>
      </c>
      <c r="C106" s="312">
        <f t="shared" ref="C106:D106" si="33">SUM(C101+C105)</f>
        <v>25</v>
      </c>
      <c r="D106" s="312">
        <f t="shared" si="33"/>
        <v>2222</v>
      </c>
      <c r="E106" s="312">
        <f t="shared" ref="E106" si="34">SUM(E101+E105)</f>
        <v>380</v>
      </c>
      <c r="F106" s="288">
        <f>SUM(C106:E106)</f>
        <v>2627</v>
      </c>
    </row>
    <row r="107" spans="1:16" x14ac:dyDescent="0.25">
      <c r="A107" s="53"/>
      <c r="B107" s="54" t="s">
        <v>100</v>
      </c>
      <c r="C107" s="55">
        <f t="shared" ref="C107:D107" si="35">SUM(C25)</f>
        <v>0</v>
      </c>
      <c r="D107" s="55">
        <f t="shared" si="35"/>
        <v>0</v>
      </c>
      <c r="E107" s="55">
        <f t="shared" ref="E107" si="36">SUM(E25)</f>
        <v>0</v>
      </c>
    </row>
    <row r="108" spans="1:16" x14ac:dyDescent="0.25">
      <c r="A108" s="53"/>
      <c r="B108" s="54" t="s">
        <v>101</v>
      </c>
      <c r="C108" s="55">
        <f t="shared" ref="C108:D108" si="37">SUM(C100)</f>
        <v>25</v>
      </c>
      <c r="D108" s="55">
        <f t="shared" si="37"/>
        <v>2222</v>
      </c>
      <c r="E108" s="55">
        <f t="shared" ref="E108" si="38">SUM(E100)</f>
        <v>380</v>
      </c>
    </row>
    <row r="109" spans="1:16" x14ac:dyDescent="0.25">
      <c r="A109" s="53"/>
      <c r="B109" s="54" t="s">
        <v>102</v>
      </c>
      <c r="C109" s="55">
        <f t="shared" ref="C109:D109" si="39">SUM(C105)</f>
        <v>0</v>
      </c>
      <c r="D109" s="55">
        <f t="shared" si="39"/>
        <v>0</v>
      </c>
      <c r="E109" s="55">
        <f t="shared" ref="E109" si="40">SUM(E105)</f>
        <v>0</v>
      </c>
    </row>
    <row r="110" spans="1:16" x14ac:dyDescent="0.25">
      <c r="B110" s="54" t="s">
        <v>103</v>
      </c>
      <c r="C110" s="313">
        <f t="shared" ref="C110:D110" si="41">SUM(C107:C109)</f>
        <v>25</v>
      </c>
      <c r="D110" s="313">
        <f t="shared" si="41"/>
        <v>2222</v>
      </c>
      <c r="E110" s="313">
        <f t="shared" ref="E110" si="42">SUM(E107:E109)</f>
        <v>380</v>
      </c>
    </row>
    <row r="111" spans="1:16" x14ac:dyDescent="0.25">
      <c r="B111" s="54"/>
      <c r="C111" s="56"/>
      <c r="D111" s="56"/>
      <c r="E111" s="56"/>
      <c r="F111" s="56"/>
      <c r="H111" s="56"/>
      <c r="I111" s="288"/>
    </row>
    <row r="112" spans="1:16" x14ac:dyDescent="0.25">
      <c r="B112" s="1" t="s">
        <v>152</v>
      </c>
      <c r="E112" s="290"/>
      <c r="F112" s="290"/>
      <c r="G112" s="290"/>
      <c r="H112" s="290"/>
      <c r="I112" s="290"/>
      <c r="J112" s="290"/>
      <c r="P112" s="288"/>
    </row>
    <row r="113" spans="2:19" ht="15.75" thickBot="1" x14ac:dyDescent="0.3">
      <c r="D113" s="73" t="s">
        <v>20</v>
      </c>
      <c r="E113" s="73" t="s">
        <v>153</v>
      </c>
      <c r="F113" s="73">
        <v>700</v>
      </c>
      <c r="G113" s="56"/>
      <c r="H113" s="324" t="s">
        <v>245</v>
      </c>
      <c r="I113" s="325"/>
      <c r="J113" s="325"/>
    </row>
    <row r="114" spans="2:19" ht="15.75" thickBot="1" x14ac:dyDescent="0.3">
      <c r="B114" s="172" t="s">
        <v>154</v>
      </c>
      <c r="C114" s="118" t="s">
        <v>103</v>
      </c>
      <c r="D114" s="119" t="s">
        <v>155</v>
      </c>
      <c r="E114" s="120" t="s">
        <v>101</v>
      </c>
      <c r="F114" s="120" t="s">
        <v>202</v>
      </c>
      <c r="G114" s="120" t="s">
        <v>273</v>
      </c>
      <c r="H114" s="326" t="s">
        <v>276</v>
      </c>
      <c r="I114" s="326" t="s">
        <v>277</v>
      </c>
      <c r="J114" s="326" t="s">
        <v>243</v>
      </c>
    </row>
    <row r="115" spans="2:19" x14ac:dyDescent="0.25">
      <c r="B115" s="173" t="s">
        <v>156</v>
      </c>
      <c r="C115" s="121">
        <f>SUM(D115:F115)</f>
        <v>437741</v>
      </c>
      <c r="D115" s="122">
        <v>349013</v>
      </c>
      <c r="E115" s="123">
        <v>88728</v>
      </c>
      <c r="F115" s="123"/>
      <c r="G115" s="123">
        <f>SUM(C115-'normat. nenormat.HN'!C115)</f>
        <v>0</v>
      </c>
      <c r="H115" s="327">
        <v>372636</v>
      </c>
      <c r="I115" s="327">
        <v>65106</v>
      </c>
      <c r="J115" s="327">
        <f>SUM(H115:I115)</f>
        <v>437742</v>
      </c>
    </row>
    <row r="116" spans="2:19" x14ac:dyDescent="0.25">
      <c r="B116" s="174" t="s">
        <v>157</v>
      </c>
      <c r="C116" s="124">
        <f t="shared" ref="C116:C181" si="43">SUM(D116:F116)</f>
        <v>0</v>
      </c>
      <c r="D116" s="125"/>
      <c r="E116" s="126"/>
      <c r="F116" s="126"/>
      <c r="G116" s="126">
        <f>SUM(C116-'normat. nenormat.HN'!C116)</f>
        <v>0</v>
      </c>
      <c r="H116" s="328">
        <f>SUM(D115-H115)</f>
        <v>-23623</v>
      </c>
      <c r="I116" s="328">
        <f>SUM(E115-I115)</f>
        <v>23622</v>
      </c>
      <c r="J116" s="325"/>
    </row>
    <row r="117" spans="2:19" ht="15.75" thickBot="1" x14ac:dyDescent="0.3">
      <c r="B117" s="174"/>
      <c r="C117" s="124">
        <f t="shared" si="43"/>
        <v>0</v>
      </c>
      <c r="D117" s="125"/>
      <c r="E117" s="126"/>
      <c r="F117" s="126"/>
      <c r="G117" s="126">
        <f>SUM(C117-'normat. nenormat.HN'!C117)</f>
        <v>0</v>
      </c>
      <c r="H117" s="324" t="s">
        <v>278</v>
      </c>
      <c r="I117" s="325"/>
      <c r="J117" s="325"/>
    </row>
    <row r="118" spans="2:19" ht="15.75" thickBot="1" x14ac:dyDescent="0.3">
      <c r="B118" s="175" t="s">
        <v>158</v>
      </c>
      <c r="C118" s="127">
        <f t="shared" si="43"/>
        <v>437741</v>
      </c>
      <c r="D118" s="128">
        <f>SUM(D115:D117)</f>
        <v>349013</v>
      </c>
      <c r="E118" s="129">
        <f>SUM(E115:E117)</f>
        <v>88728</v>
      </c>
      <c r="F118" s="129">
        <f>SUM(F115:F117)</f>
        <v>0</v>
      </c>
      <c r="G118" s="129">
        <f>SUM(C118-'normat. nenormat.HN'!C118)</f>
        <v>0</v>
      </c>
      <c r="H118" s="326" t="s">
        <v>276</v>
      </c>
      <c r="I118" s="326" t="s">
        <v>277</v>
      </c>
      <c r="J118" s="326" t="s">
        <v>243</v>
      </c>
    </row>
    <row r="119" spans="2:19" x14ac:dyDescent="0.25">
      <c r="B119" s="176" t="s">
        <v>159</v>
      </c>
      <c r="C119" s="130">
        <f t="shared" si="43"/>
        <v>4608</v>
      </c>
      <c r="D119" s="131">
        <v>4108</v>
      </c>
      <c r="E119" s="132">
        <v>500</v>
      </c>
      <c r="F119" s="132"/>
      <c r="G119" s="132">
        <f>SUM(C119-'normat. nenormat.HN'!C119)</f>
        <v>0</v>
      </c>
      <c r="H119" s="327">
        <v>335372</v>
      </c>
      <c r="I119" s="327">
        <v>52085</v>
      </c>
      <c r="J119" s="327">
        <f>SUM(H119:I119)</f>
        <v>387457</v>
      </c>
    </row>
    <row r="120" spans="2:19" x14ac:dyDescent="0.25">
      <c r="B120" s="176" t="s">
        <v>160</v>
      </c>
      <c r="C120" s="130">
        <f t="shared" si="43"/>
        <v>0</v>
      </c>
      <c r="D120" s="131"/>
      <c r="E120" s="132"/>
      <c r="F120" s="132"/>
      <c r="G120" s="132">
        <f>SUM(C120-'normat. nenormat.HN'!C120)</f>
        <v>0</v>
      </c>
      <c r="H120" s="275">
        <f>SUM(D115-H119)</f>
        <v>13641</v>
      </c>
      <c r="I120" s="275">
        <f>SUM(E115-I119)</f>
        <v>36643</v>
      </c>
    </row>
    <row r="121" spans="2:19" x14ac:dyDescent="0.25">
      <c r="B121" s="177" t="s">
        <v>161</v>
      </c>
      <c r="C121" s="130">
        <f t="shared" si="43"/>
        <v>29568</v>
      </c>
      <c r="D121" s="133">
        <v>29568</v>
      </c>
      <c r="E121" s="134"/>
      <c r="F121" s="134"/>
      <c r="G121" s="134">
        <f>SUM(C121-'normat. nenormat.HN'!C121)</f>
        <v>0</v>
      </c>
      <c r="H121" s="288"/>
    </row>
    <row r="122" spans="2:19" x14ac:dyDescent="0.25">
      <c r="B122" s="177" t="s">
        <v>162</v>
      </c>
      <c r="C122" s="130">
        <f t="shared" si="43"/>
        <v>0</v>
      </c>
      <c r="D122" s="133"/>
      <c r="E122" s="134"/>
      <c r="F122" s="134"/>
      <c r="G122" s="134">
        <f>SUM(C122-'normat. nenormat.HN'!C122)</f>
        <v>0</v>
      </c>
      <c r="H122" s="288"/>
    </row>
    <row r="123" spans="2:19" x14ac:dyDescent="0.25">
      <c r="B123" s="177" t="s">
        <v>163</v>
      </c>
      <c r="C123" s="130">
        <f t="shared" si="43"/>
        <v>2969</v>
      </c>
      <c r="D123" s="133"/>
      <c r="E123" s="134">
        <v>2969</v>
      </c>
      <c r="F123" s="134"/>
      <c r="G123" s="134">
        <f>SUM(C123-'normat. nenormat.HN'!C123)</f>
        <v>0</v>
      </c>
      <c r="H123" s="288"/>
    </row>
    <row r="124" spans="2:19" x14ac:dyDescent="0.25">
      <c r="B124" s="177" t="s">
        <v>164</v>
      </c>
      <c r="C124" s="130">
        <f t="shared" si="43"/>
        <v>3200</v>
      </c>
      <c r="D124" s="133"/>
      <c r="E124" s="134">
        <v>3200</v>
      </c>
      <c r="F124" s="134"/>
      <c r="G124" s="134">
        <f>SUM(C124-'normat. nenormat.HN'!C124)</f>
        <v>0</v>
      </c>
      <c r="H124" s="288"/>
      <c r="Q124" t="s">
        <v>287</v>
      </c>
    </row>
    <row r="125" spans="2:19" x14ac:dyDescent="0.25">
      <c r="B125" s="177" t="s">
        <v>165</v>
      </c>
      <c r="C125" s="130">
        <f t="shared" si="43"/>
        <v>2700</v>
      </c>
      <c r="D125" s="133"/>
      <c r="E125" s="134">
        <v>2700</v>
      </c>
      <c r="F125" s="134"/>
      <c r="G125" s="134">
        <f>SUM(C125-'normat. nenormat.HN'!C125)</f>
        <v>0</v>
      </c>
      <c r="H125" s="288"/>
    </row>
    <row r="126" spans="2:19" ht="15.75" x14ac:dyDescent="0.25">
      <c r="B126" s="178" t="s">
        <v>166</v>
      </c>
      <c r="C126" s="130">
        <f t="shared" si="43"/>
        <v>0</v>
      </c>
      <c r="D126" s="133"/>
      <c r="E126" s="134"/>
      <c r="F126" s="134"/>
      <c r="G126" s="134">
        <f>SUM(C126-'normat. nenormat.HN'!C126)</f>
        <v>0</v>
      </c>
      <c r="H126" s="288"/>
      <c r="Q126" s="294" t="s">
        <v>145</v>
      </c>
      <c r="R126" s="295"/>
      <c r="S126" s="295"/>
    </row>
    <row r="127" spans="2:19" ht="15.75" x14ac:dyDescent="0.25">
      <c r="B127" s="178" t="s">
        <v>299</v>
      </c>
      <c r="C127" s="130">
        <f t="shared" si="43"/>
        <v>7917</v>
      </c>
      <c r="D127" s="133"/>
      <c r="E127" s="134">
        <v>7917</v>
      </c>
      <c r="F127" s="134"/>
      <c r="G127" s="134">
        <f>SUM(C127-'normat. nenormat.HN'!C127)</f>
        <v>0</v>
      </c>
      <c r="H127" s="288"/>
      <c r="Q127" s="294"/>
      <c r="R127" s="295"/>
      <c r="S127" s="295"/>
    </row>
    <row r="128" spans="2:19" ht="16.5" thickBot="1" x14ac:dyDescent="0.3">
      <c r="B128" s="178" t="s">
        <v>167</v>
      </c>
      <c r="C128" s="130">
        <f t="shared" si="43"/>
        <v>0</v>
      </c>
      <c r="D128" s="133"/>
      <c r="E128" s="134"/>
      <c r="F128" s="134"/>
      <c r="G128" s="134">
        <f>SUM(C128-'normat. nenormat.HN'!C128)</f>
        <v>0</v>
      </c>
      <c r="H128" s="288"/>
      <c r="Q128" s="294"/>
      <c r="R128" s="295"/>
      <c r="S128" s="295"/>
    </row>
    <row r="129" spans="2:22" ht="16.5" thickBot="1" x14ac:dyDescent="0.3">
      <c r="B129" s="175" t="s">
        <v>168</v>
      </c>
      <c r="C129" s="127">
        <f t="shared" si="43"/>
        <v>50962</v>
      </c>
      <c r="D129" s="128">
        <f>SUM(D119:D128)</f>
        <v>33676</v>
      </c>
      <c r="E129" s="129">
        <f>SUM(E119:E128)</f>
        <v>17286</v>
      </c>
      <c r="F129" s="129">
        <f>SUM(F119:F128)</f>
        <v>0</v>
      </c>
      <c r="G129" s="129">
        <f>SUM(C129-'normat. nenormat.HN'!C129)</f>
        <v>0</v>
      </c>
      <c r="H129" s="288"/>
      <c r="Q129" s="357" t="s">
        <v>296</v>
      </c>
      <c r="R129" s="358">
        <v>281600</v>
      </c>
      <c r="S129" s="295"/>
      <c r="T129" s="359"/>
    </row>
    <row r="130" spans="2:22" ht="15.75" x14ac:dyDescent="0.25">
      <c r="B130" s="174" t="s">
        <v>169</v>
      </c>
      <c r="C130" s="124">
        <f t="shared" si="43"/>
        <v>4000</v>
      </c>
      <c r="D130" s="125"/>
      <c r="E130" s="126">
        <v>4000</v>
      </c>
      <c r="F130" s="126"/>
      <c r="G130" s="126">
        <f>SUM(C130-'normat. nenormat.HN'!C130)</f>
        <v>0</v>
      </c>
      <c r="H130" s="288"/>
      <c r="Q130" s="368" t="s">
        <v>297</v>
      </c>
      <c r="R130" s="369">
        <v>437741</v>
      </c>
      <c r="S130" s="295"/>
      <c r="T130" s="359"/>
    </row>
    <row r="131" spans="2:22" ht="15.75" x14ac:dyDescent="0.25">
      <c r="B131" s="514" t="s">
        <v>321</v>
      </c>
      <c r="C131" s="124">
        <f t="shared" si="43"/>
        <v>2602</v>
      </c>
      <c r="D131" s="155"/>
      <c r="E131" s="156">
        <v>2602</v>
      </c>
      <c r="F131" s="156"/>
      <c r="G131" s="126">
        <f>SUM(C131-'normat. nenormat.HN'!C131)</f>
        <v>2602</v>
      </c>
      <c r="H131" s="288"/>
      <c r="Q131" s="368"/>
      <c r="R131" s="369"/>
      <c r="S131" s="295"/>
      <c r="T131" s="359"/>
    </row>
    <row r="132" spans="2:22" ht="16.5" thickBot="1" x14ac:dyDescent="0.3">
      <c r="B132" s="179" t="s">
        <v>170</v>
      </c>
      <c r="C132" s="135">
        <f t="shared" si="43"/>
        <v>25</v>
      </c>
      <c r="D132" s="136"/>
      <c r="E132" s="137">
        <v>25</v>
      </c>
      <c r="F132" s="137"/>
      <c r="G132" s="137">
        <f>SUM(C132-'normat. nenormat.HN'!C131)</f>
        <v>25</v>
      </c>
      <c r="H132" s="288" t="s">
        <v>362</v>
      </c>
      <c r="Q132" s="368" t="s">
        <v>292</v>
      </c>
      <c r="R132" s="369">
        <v>3000</v>
      </c>
      <c r="S132" s="295"/>
      <c r="T132" s="359"/>
    </row>
    <row r="133" spans="2:22" ht="16.5" thickBot="1" x14ac:dyDescent="0.3">
      <c r="B133" s="180" t="s">
        <v>171</v>
      </c>
      <c r="C133" s="138">
        <f>SUM(D133:F133)</f>
        <v>6627</v>
      </c>
      <c r="D133" s="139">
        <f>SUM(D130:D132)</f>
        <v>0</v>
      </c>
      <c r="E133" s="148">
        <f>SUM(E130:E132)</f>
        <v>6627</v>
      </c>
      <c r="F133" s="148">
        <f>SUM(F130:F132)</f>
        <v>0</v>
      </c>
      <c r="G133" s="148">
        <f>SUM(C133-'normat. nenormat.HN'!C132)</f>
        <v>2627</v>
      </c>
      <c r="H133" s="288"/>
      <c r="Q133" s="374" t="s">
        <v>293</v>
      </c>
      <c r="R133" s="369">
        <v>9000</v>
      </c>
      <c r="S133" s="295"/>
      <c r="T133" s="359"/>
    </row>
    <row r="134" spans="2:22" ht="16.5" thickBot="1" x14ac:dyDescent="0.3">
      <c r="B134" s="181" t="s">
        <v>172</v>
      </c>
      <c r="C134" s="140">
        <f t="shared" si="43"/>
        <v>495330</v>
      </c>
      <c r="D134" s="141">
        <f>SUM(D133+D129+D118)</f>
        <v>382689</v>
      </c>
      <c r="E134" s="157">
        <f>SUM(E133+E129+E118)</f>
        <v>112641</v>
      </c>
      <c r="F134" s="157">
        <f>SUM(F133+F129+F118)</f>
        <v>0</v>
      </c>
      <c r="G134" s="157">
        <f>SUM(C134-'normat. nenormat.HN'!C133)</f>
        <v>2627</v>
      </c>
      <c r="H134" s="288"/>
      <c r="Q134" s="374" t="s">
        <v>294</v>
      </c>
      <c r="R134" s="369">
        <v>2000</v>
      </c>
      <c r="S134" s="295"/>
      <c r="T134" s="359"/>
    </row>
    <row r="135" spans="2:22" ht="16.5" thickBot="1" x14ac:dyDescent="0.3">
      <c r="B135" s="174" t="s">
        <v>173</v>
      </c>
      <c r="C135" s="124">
        <f t="shared" si="43"/>
        <v>0</v>
      </c>
      <c r="D135" s="125"/>
      <c r="E135" s="126"/>
      <c r="F135" s="126"/>
      <c r="G135" s="126">
        <f>SUM(C135-'normat. nenormat.HN'!C134)</f>
        <v>0</v>
      </c>
      <c r="H135" s="288"/>
      <c r="Q135" s="372" t="s">
        <v>295</v>
      </c>
      <c r="R135" s="373">
        <v>6000</v>
      </c>
      <c r="S135" s="295"/>
      <c r="T135" s="359"/>
    </row>
    <row r="136" spans="2:22" ht="16.5" thickBot="1" x14ac:dyDescent="0.3">
      <c r="B136" s="174" t="s">
        <v>157</v>
      </c>
      <c r="C136" s="124">
        <f t="shared" si="43"/>
        <v>0</v>
      </c>
      <c r="D136" s="125"/>
      <c r="E136" s="126"/>
      <c r="F136" s="126"/>
      <c r="G136" s="126">
        <f>SUM(C136-'normat. nenormat.HN'!C135)</f>
        <v>0</v>
      </c>
      <c r="H136" s="288"/>
      <c r="Q136" s="370"/>
      <c r="R136" s="371">
        <f>SUM(R129:R135)</f>
        <v>739341</v>
      </c>
      <c r="S136" s="295"/>
      <c r="T136" s="359"/>
    </row>
    <row r="137" spans="2:22" ht="16.5" thickBot="1" x14ac:dyDescent="0.3">
      <c r="B137" s="174"/>
      <c r="C137" s="124">
        <f t="shared" si="43"/>
        <v>0</v>
      </c>
      <c r="D137" s="125"/>
      <c r="E137" s="126"/>
      <c r="F137" s="126"/>
      <c r="G137" s="126">
        <f>SUM(C137-'normat. nenormat.HN'!C136)</f>
        <v>0</v>
      </c>
      <c r="H137" s="288"/>
      <c r="Q137" s="359"/>
      <c r="R137" s="359"/>
      <c r="S137" s="295"/>
      <c r="T137" s="295"/>
    </row>
    <row r="138" spans="2:22" ht="16.5" thickBot="1" x14ac:dyDescent="0.3">
      <c r="B138" s="175" t="s">
        <v>174</v>
      </c>
      <c r="C138" s="127">
        <f t="shared" si="43"/>
        <v>0</v>
      </c>
      <c r="D138" s="128">
        <f>SUM(D135:D137)</f>
        <v>0</v>
      </c>
      <c r="E138" s="129">
        <f>SUM(E135:E137)</f>
        <v>0</v>
      </c>
      <c r="F138" s="129">
        <f>SUM(F135:F137)</f>
        <v>0</v>
      </c>
      <c r="G138" s="129">
        <f>SUM(C138-'normat. nenormat.HN'!C137)</f>
        <v>0</v>
      </c>
      <c r="H138" s="288"/>
      <c r="Q138" s="294" t="s">
        <v>147</v>
      </c>
      <c r="R138" s="295"/>
    </row>
    <row r="139" spans="2:22" ht="15.75" x14ac:dyDescent="0.25">
      <c r="B139" s="182" t="s">
        <v>159</v>
      </c>
      <c r="C139" s="142">
        <f t="shared" si="43"/>
        <v>0</v>
      </c>
      <c r="D139" s="143"/>
      <c r="E139" s="144"/>
      <c r="F139" s="144"/>
      <c r="G139" s="144">
        <f>SUM(C139-'normat. nenormat.HN'!C138)</f>
        <v>0</v>
      </c>
      <c r="H139" s="288"/>
      <c r="Q139" s="294"/>
      <c r="R139" s="295"/>
    </row>
    <row r="140" spans="2:22" ht="16.5" thickBot="1" x14ac:dyDescent="0.3">
      <c r="B140" s="176" t="s">
        <v>160</v>
      </c>
      <c r="C140" s="130">
        <f t="shared" si="43"/>
        <v>0</v>
      </c>
      <c r="D140" s="131"/>
      <c r="E140" s="132"/>
      <c r="F140" s="132"/>
      <c r="G140" s="132">
        <f>SUM(C140-'normat. nenormat.HN'!C139)</f>
        <v>0</v>
      </c>
      <c r="H140" s="288"/>
      <c r="Q140" s="294"/>
      <c r="R140" s="295"/>
    </row>
    <row r="141" spans="2:22" ht="16.5" thickBot="1" x14ac:dyDescent="0.3">
      <c r="B141" s="177" t="s">
        <v>161</v>
      </c>
      <c r="C141" s="130">
        <f t="shared" si="43"/>
        <v>0</v>
      </c>
      <c r="D141" s="133"/>
      <c r="E141" s="134"/>
      <c r="F141" s="134"/>
      <c r="G141" s="134">
        <f>SUM(C141-'normat. nenormat.HN'!C140)</f>
        <v>0</v>
      </c>
      <c r="H141" s="288"/>
      <c r="Q141" s="362"/>
      <c r="R141" s="363" t="s">
        <v>288</v>
      </c>
      <c r="S141" s="363" t="s">
        <v>289</v>
      </c>
      <c r="T141" s="364" t="s">
        <v>243</v>
      </c>
    </row>
    <row r="142" spans="2:22" ht="15.75" x14ac:dyDescent="0.25">
      <c r="B142" s="177" t="s">
        <v>162</v>
      </c>
      <c r="C142" s="130">
        <f t="shared" si="43"/>
        <v>0</v>
      </c>
      <c r="D142" s="133"/>
      <c r="E142" s="134"/>
      <c r="F142" s="134"/>
      <c r="G142" s="134">
        <f>SUM(C142-'normat. nenormat.HN'!C141)</f>
        <v>0</v>
      </c>
      <c r="H142" s="288"/>
      <c r="Q142" s="367" t="s">
        <v>290</v>
      </c>
      <c r="R142" s="375">
        <v>190420</v>
      </c>
      <c r="S142" s="375">
        <v>21880</v>
      </c>
      <c r="T142" s="378">
        <f>SUM(R142:S142)</f>
        <v>212300</v>
      </c>
      <c r="V142" s="288">
        <f>SUM(T142-R133)</f>
        <v>203300</v>
      </c>
    </row>
    <row r="143" spans="2:22" ht="15.75" x14ac:dyDescent="0.25">
      <c r="B143" s="177" t="s">
        <v>163</v>
      </c>
      <c r="C143" s="130">
        <f t="shared" si="43"/>
        <v>0</v>
      </c>
      <c r="D143" s="133"/>
      <c r="E143" s="134"/>
      <c r="F143" s="134"/>
      <c r="G143" s="134">
        <f>SUM(C143-'normat. nenormat.HN'!C142)</f>
        <v>0</v>
      </c>
      <c r="H143" s="288"/>
      <c r="Q143" s="367" t="s">
        <v>291</v>
      </c>
      <c r="R143" s="376">
        <v>349013</v>
      </c>
      <c r="S143" s="376">
        <v>92728</v>
      </c>
      <c r="T143" s="378">
        <f t="shared" ref="T143:T145" si="44">SUM(R143:S143)</f>
        <v>441741</v>
      </c>
      <c r="V143" s="288">
        <f>SUM(T143-R130)</f>
        <v>4000</v>
      </c>
    </row>
    <row r="144" spans="2:22" ht="15.75" x14ac:dyDescent="0.25">
      <c r="B144" s="177" t="s">
        <v>164</v>
      </c>
      <c r="C144" s="130">
        <f t="shared" si="43"/>
        <v>0</v>
      </c>
      <c r="D144" s="133"/>
      <c r="E144" s="134"/>
      <c r="F144" s="134"/>
      <c r="G144" s="134">
        <f>SUM(C144-'normat. nenormat.HN'!C143)</f>
        <v>0</v>
      </c>
      <c r="H144" s="288"/>
      <c r="Q144" s="366" t="s">
        <v>298</v>
      </c>
      <c r="R144" s="377">
        <v>28405</v>
      </c>
      <c r="S144" s="377">
        <v>8840</v>
      </c>
      <c r="T144" s="378">
        <f t="shared" si="44"/>
        <v>37245</v>
      </c>
      <c r="V144" s="288">
        <f>SUM(T144-R134)</f>
        <v>35245</v>
      </c>
    </row>
    <row r="145" spans="2:23" ht="16.5" thickBot="1" x14ac:dyDescent="0.3">
      <c r="B145" s="177" t="s">
        <v>165</v>
      </c>
      <c r="C145" s="130">
        <f t="shared" si="43"/>
        <v>0</v>
      </c>
      <c r="D145" s="133"/>
      <c r="E145" s="134"/>
      <c r="F145" s="134"/>
      <c r="G145" s="134">
        <f>SUM(C145-'normat. nenormat.HN'!C144)</f>
        <v>0</v>
      </c>
      <c r="H145" s="288"/>
      <c r="Q145" s="360" t="s">
        <v>144</v>
      </c>
      <c r="R145" s="376">
        <v>32155</v>
      </c>
      <c r="S145" s="379">
        <v>15900</v>
      </c>
      <c r="T145" s="378">
        <f t="shared" si="44"/>
        <v>48055</v>
      </c>
      <c r="V145" s="288">
        <f>SUM(T145-R135)</f>
        <v>42055</v>
      </c>
      <c r="W145" s="288">
        <f>SUM(V142:V145)</f>
        <v>284600</v>
      </c>
    </row>
    <row r="146" spans="2:23" ht="16.5" thickBot="1" x14ac:dyDescent="0.3">
      <c r="B146" s="178" t="s">
        <v>166</v>
      </c>
      <c r="C146" s="130">
        <f t="shared" si="43"/>
        <v>0</v>
      </c>
      <c r="D146" s="133"/>
      <c r="E146" s="134"/>
      <c r="F146" s="134"/>
      <c r="G146" s="134">
        <f>SUM(C146-'normat. nenormat.HN'!C145)</f>
        <v>0</v>
      </c>
      <c r="H146" s="288"/>
      <c r="Q146" s="361"/>
      <c r="R146" s="365">
        <f>SUM(R142:R145)</f>
        <v>599993</v>
      </c>
      <c r="S146" s="365">
        <f>SUM(S142:S145)</f>
        <v>139348</v>
      </c>
      <c r="T146" s="365">
        <f>SUM(T142:T145)</f>
        <v>739341</v>
      </c>
      <c r="V146" s="288"/>
    </row>
    <row r="147" spans="2:23" ht="15.75" thickBot="1" x14ac:dyDescent="0.3">
      <c r="B147" s="183"/>
      <c r="C147" s="145">
        <f t="shared" si="43"/>
        <v>0</v>
      </c>
      <c r="D147" s="146"/>
      <c r="E147" s="147"/>
      <c r="F147" s="147"/>
      <c r="G147" s="147">
        <f>SUM(C147-'normat. nenormat.HN'!C146)</f>
        <v>0</v>
      </c>
      <c r="H147" s="288"/>
    </row>
    <row r="148" spans="2:23" ht="15.75" thickBot="1" x14ac:dyDescent="0.3">
      <c r="B148" s="175" t="s">
        <v>175</v>
      </c>
      <c r="C148" s="127">
        <f t="shared" si="43"/>
        <v>0</v>
      </c>
      <c r="D148" s="128">
        <f>SUM(D139:D147)</f>
        <v>0</v>
      </c>
      <c r="E148" s="129">
        <f>SUM(E139:E147)</f>
        <v>0</v>
      </c>
      <c r="F148" s="129">
        <f>SUM(F139:F147)</f>
        <v>0</v>
      </c>
      <c r="G148" s="129">
        <f>SUM(C148-'normat. nenormat.HN'!C147)</f>
        <v>0</v>
      </c>
      <c r="H148" s="288"/>
    </row>
    <row r="149" spans="2:23" x14ac:dyDescent="0.25">
      <c r="B149" s="174" t="s">
        <v>176</v>
      </c>
      <c r="C149" s="124">
        <f t="shared" si="43"/>
        <v>0</v>
      </c>
      <c r="D149" s="125"/>
      <c r="E149" s="126"/>
      <c r="F149" s="126"/>
      <c r="G149" s="126">
        <f>SUM(C149-'normat. nenormat.HN'!C148)</f>
        <v>0</v>
      </c>
      <c r="H149" s="288"/>
      <c r="T149" s="288"/>
    </row>
    <row r="150" spans="2:23" ht="15.75" thickBot="1" x14ac:dyDescent="0.3">
      <c r="B150" s="179"/>
      <c r="C150" s="135">
        <f t="shared" si="43"/>
        <v>0</v>
      </c>
      <c r="D150" s="136"/>
      <c r="E150" s="137"/>
      <c r="F150" s="137"/>
      <c r="G150" s="137">
        <f>SUM(C150-'normat. nenormat.HN'!C149)</f>
        <v>0</v>
      </c>
      <c r="H150" s="288"/>
    </row>
    <row r="151" spans="2:23" ht="15.75" thickBot="1" x14ac:dyDescent="0.3">
      <c r="B151" s="180" t="s">
        <v>177</v>
      </c>
      <c r="C151" s="138">
        <f t="shared" si="43"/>
        <v>0</v>
      </c>
      <c r="D151" s="139">
        <f>SUM(D149:D150)</f>
        <v>0</v>
      </c>
      <c r="E151" s="148">
        <f>SUM(E149:E150)</f>
        <v>0</v>
      </c>
      <c r="F151" s="148">
        <f>SUM(F149:F150)</f>
        <v>0</v>
      </c>
      <c r="G151" s="148">
        <f>SUM(C151-'normat. nenormat.HN'!C150)</f>
        <v>0</v>
      </c>
      <c r="H151" s="288"/>
    </row>
    <row r="152" spans="2:23" ht="15.75" thickBot="1" x14ac:dyDescent="0.3">
      <c r="B152" s="181" t="s">
        <v>178</v>
      </c>
      <c r="C152" s="140">
        <f t="shared" si="43"/>
        <v>0</v>
      </c>
      <c r="D152" s="141">
        <f>SUM(D148+D151)</f>
        <v>0</v>
      </c>
      <c r="E152" s="157">
        <f t="shared" ref="E152:F152" si="45">SUM(E148+E151)</f>
        <v>0</v>
      </c>
      <c r="F152" s="157">
        <f t="shared" si="45"/>
        <v>0</v>
      </c>
      <c r="G152" s="157">
        <f>SUM(C152-'normat. nenormat.HN'!C151)</f>
        <v>0</v>
      </c>
      <c r="H152" s="288"/>
    </row>
    <row r="153" spans="2:23" x14ac:dyDescent="0.25">
      <c r="B153" s="184" t="s">
        <v>179</v>
      </c>
      <c r="C153" s="149">
        <f t="shared" si="43"/>
        <v>0</v>
      </c>
      <c r="D153" s="125"/>
      <c r="E153" s="126"/>
      <c r="F153" s="126"/>
      <c r="G153" s="126">
        <f>SUM(C153-'normat. nenormat.HN'!C152)</f>
        <v>0</v>
      </c>
      <c r="H153" s="288"/>
    </row>
    <row r="154" spans="2:23" x14ac:dyDescent="0.25">
      <c r="B154" s="179" t="s">
        <v>180</v>
      </c>
      <c r="C154" s="149">
        <f t="shared" si="43"/>
        <v>0</v>
      </c>
      <c r="D154" s="136"/>
      <c r="E154" s="137"/>
      <c r="F154" s="137"/>
      <c r="G154" s="137">
        <f>SUM(C154-'normat. nenormat.HN'!C153)</f>
        <v>0</v>
      </c>
      <c r="H154" s="288"/>
    </row>
    <row r="155" spans="2:23" x14ac:dyDescent="0.25">
      <c r="B155" s="185" t="s">
        <v>181</v>
      </c>
      <c r="C155" s="150">
        <f t="shared" si="43"/>
        <v>0</v>
      </c>
      <c r="D155" s="131"/>
      <c r="E155" s="132"/>
      <c r="F155" s="132"/>
      <c r="G155" s="132">
        <f>SUM(C155-'normat. nenormat.HN'!C154)</f>
        <v>0</v>
      </c>
      <c r="H155" s="288"/>
    </row>
    <row r="156" spans="2:23" ht="15.75" thickBot="1" x14ac:dyDescent="0.3">
      <c r="B156" s="186"/>
      <c r="C156" s="151">
        <f t="shared" si="43"/>
        <v>0</v>
      </c>
      <c r="D156" s="152"/>
      <c r="E156" s="153"/>
      <c r="F156" s="153"/>
      <c r="G156" s="153">
        <f>SUM(C156-'normat. nenormat.HN'!C155)</f>
        <v>0</v>
      </c>
      <c r="H156" s="288"/>
    </row>
    <row r="157" spans="2:23" ht="15.75" thickBot="1" x14ac:dyDescent="0.3">
      <c r="B157" s="181" t="s">
        <v>182</v>
      </c>
      <c r="C157" s="140">
        <f t="shared" si="43"/>
        <v>0</v>
      </c>
      <c r="D157" s="141">
        <f>SUM(D153:D156)</f>
        <v>0</v>
      </c>
      <c r="E157" s="157">
        <f>SUM(E153:E156)</f>
        <v>0</v>
      </c>
      <c r="F157" s="157">
        <f t="shared" ref="F157" si="46">SUM(F153:F156)</f>
        <v>0</v>
      </c>
      <c r="G157" s="157">
        <f>SUM(C157-'normat. nenormat.HN'!C156)</f>
        <v>0</v>
      </c>
      <c r="H157" s="288"/>
      <c r="J157" s="288"/>
    </row>
    <row r="158" spans="2:23" x14ac:dyDescent="0.25">
      <c r="B158" s="174" t="s">
        <v>183</v>
      </c>
      <c r="C158" s="124">
        <f t="shared" si="43"/>
        <v>37245</v>
      </c>
      <c r="D158" s="125">
        <v>28405</v>
      </c>
      <c r="E158" s="126">
        <v>8840</v>
      </c>
      <c r="F158" s="126"/>
      <c r="G158" s="126">
        <f>SUM(C158-'normat. nenormat.HN'!C157)</f>
        <v>0</v>
      </c>
      <c r="H158" s="288"/>
    </row>
    <row r="159" spans="2:23" x14ac:dyDescent="0.25">
      <c r="B159" s="187" t="s">
        <v>184</v>
      </c>
      <c r="C159" s="154">
        <f t="shared" si="43"/>
        <v>0</v>
      </c>
      <c r="D159" s="155"/>
      <c r="E159" s="156"/>
      <c r="F159" s="156"/>
      <c r="G159" s="156">
        <f>SUM(C159-'normat. nenormat.HN'!C158)</f>
        <v>0</v>
      </c>
      <c r="H159" s="288"/>
    </row>
    <row r="160" spans="2:23" ht="15.75" thickBot="1" x14ac:dyDescent="0.3">
      <c r="B160" s="179"/>
      <c r="C160" s="154">
        <f t="shared" si="43"/>
        <v>0</v>
      </c>
      <c r="D160" s="136"/>
      <c r="E160" s="137"/>
      <c r="F160" s="137"/>
      <c r="G160" s="137">
        <f>SUM(C160-'normat. nenormat.HN'!C159)</f>
        <v>0</v>
      </c>
      <c r="H160" s="288"/>
    </row>
    <row r="161" spans="2:10" ht="15.75" thickBot="1" x14ac:dyDescent="0.3">
      <c r="B161" s="181" t="s">
        <v>185</v>
      </c>
      <c r="C161" s="140">
        <f t="shared" si="43"/>
        <v>37245</v>
      </c>
      <c r="D161" s="141">
        <f>SUM(D158:D160)</f>
        <v>28405</v>
      </c>
      <c r="E161" s="157">
        <f t="shared" ref="E161:F161" si="47">SUM(E158:E160)</f>
        <v>8840</v>
      </c>
      <c r="F161" s="157">
        <f t="shared" si="47"/>
        <v>0</v>
      </c>
      <c r="G161" s="157">
        <f>SUM(C161-'normat. nenormat.HN'!C160)</f>
        <v>0</v>
      </c>
      <c r="H161" s="288"/>
      <c r="J161" s="288"/>
    </row>
    <row r="162" spans="2:10" x14ac:dyDescent="0.25">
      <c r="B162" s="173" t="s">
        <v>186</v>
      </c>
      <c r="C162" s="121">
        <f t="shared" si="43"/>
        <v>48055</v>
      </c>
      <c r="D162" s="122">
        <v>32155</v>
      </c>
      <c r="E162" s="123">
        <v>15900</v>
      </c>
      <c r="F162" s="123"/>
      <c r="G162" s="123">
        <f>SUM(C162-'normat. nenormat.HN'!C161)</f>
        <v>0</v>
      </c>
      <c r="H162" s="288"/>
    </row>
    <row r="163" spans="2:10" x14ac:dyDescent="0.25">
      <c r="B163" s="187" t="s">
        <v>184</v>
      </c>
      <c r="C163" s="154">
        <f t="shared" si="43"/>
        <v>0</v>
      </c>
      <c r="D163" s="155"/>
      <c r="E163" s="156"/>
      <c r="F163" s="156"/>
      <c r="G163" s="156">
        <f>SUM(C163-'normat. nenormat.HN'!C162)</f>
        <v>0</v>
      </c>
      <c r="H163" s="288"/>
    </row>
    <row r="164" spans="2:10" ht="15.75" thickBot="1" x14ac:dyDescent="0.3">
      <c r="B164" s="179"/>
      <c r="C164" s="154">
        <f t="shared" si="43"/>
        <v>0</v>
      </c>
      <c r="D164" s="136"/>
      <c r="E164" s="137"/>
      <c r="F164" s="137"/>
      <c r="G164" s="137">
        <f>SUM(C164-'normat. nenormat.HN'!C163)</f>
        <v>0</v>
      </c>
      <c r="H164" s="288"/>
    </row>
    <row r="165" spans="2:10" ht="15.75" thickBot="1" x14ac:dyDescent="0.3">
      <c r="B165" s="181" t="s">
        <v>187</v>
      </c>
      <c r="C165" s="140">
        <f t="shared" si="43"/>
        <v>48055</v>
      </c>
      <c r="D165" s="141">
        <f>SUM(D162:D164)</f>
        <v>32155</v>
      </c>
      <c r="E165" s="157">
        <f t="shared" ref="E165:F165" si="48">SUM(E162:E164)</f>
        <v>15900</v>
      </c>
      <c r="F165" s="157">
        <f t="shared" si="48"/>
        <v>0</v>
      </c>
      <c r="G165" s="157">
        <f>SUM(C165-'normat. nenormat.HN'!C164)</f>
        <v>0</v>
      </c>
      <c r="H165" s="288"/>
    </row>
    <row r="166" spans="2:10" x14ac:dyDescent="0.25">
      <c r="B166" s="173" t="s">
        <v>188</v>
      </c>
      <c r="C166" s="121">
        <f t="shared" si="43"/>
        <v>0</v>
      </c>
      <c r="D166" s="122"/>
      <c r="E166" s="123"/>
      <c r="F166" s="123"/>
      <c r="G166" s="123">
        <f>SUM(C166-'normat. nenormat.HN'!C165)</f>
        <v>0</v>
      </c>
      <c r="H166" s="288"/>
    </row>
    <row r="167" spans="2:10" x14ac:dyDescent="0.25">
      <c r="B167" s="187" t="s">
        <v>189</v>
      </c>
      <c r="C167" s="124">
        <f t="shared" si="43"/>
        <v>0</v>
      </c>
      <c r="D167" s="125"/>
      <c r="E167" s="126"/>
      <c r="F167" s="126"/>
      <c r="G167" s="126">
        <f>SUM(C167-'normat. nenormat.HN'!C166)</f>
        <v>0</v>
      </c>
      <c r="H167" s="288"/>
    </row>
    <row r="168" spans="2:10" x14ac:dyDescent="0.25">
      <c r="B168" s="179"/>
      <c r="C168" s="124">
        <f t="shared" si="43"/>
        <v>0</v>
      </c>
      <c r="D168" s="125"/>
      <c r="E168" s="126"/>
      <c r="F168" s="126"/>
      <c r="G168" s="126">
        <f>SUM(C168-'normat. nenormat.HN'!C167)</f>
        <v>0</v>
      </c>
      <c r="H168" s="288"/>
    </row>
    <row r="169" spans="2:10" ht="15.75" thickBot="1" x14ac:dyDescent="0.3">
      <c r="B169" s="176" t="s">
        <v>159</v>
      </c>
      <c r="C169" s="130">
        <f t="shared" si="43"/>
        <v>0</v>
      </c>
      <c r="D169" s="131"/>
      <c r="E169" s="132"/>
      <c r="F169" s="132"/>
      <c r="G169" s="132">
        <f>SUM(C169-'normat. nenormat.HN'!C168)</f>
        <v>0</v>
      </c>
      <c r="H169" s="288"/>
    </row>
    <row r="170" spans="2:10" ht="15.75" thickBot="1" x14ac:dyDescent="0.3">
      <c r="B170" s="181" t="s">
        <v>190</v>
      </c>
      <c r="C170" s="140">
        <f t="shared" si="43"/>
        <v>0</v>
      </c>
      <c r="D170" s="141">
        <f>SUM(D166:D169)</f>
        <v>0</v>
      </c>
      <c r="E170" s="157">
        <f>SUM(E166:E169)</f>
        <v>0</v>
      </c>
      <c r="F170" s="157">
        <f>SUM(F166:F169)</f>
        <v>0</v>
      </c>
      <c r="G170" s="157">
        <f>SUM(C170-'normat. nenormat.HN'!C169)</f>
        <v>0</v>
      </c>
      <c r="H170" s="288"/>
    </row>
    <row r="171" spans="2:10" x14ac:dyDescent="0.25">
      <c r="B171" s="174" t="s">
        <v>191</v>
      </c>
      <c r="C171" s="124">
        <f t="shared" si="43"/>
        <v>0</v>
      </c>
      <c r="D171" s="125"/>
      <c r="E171" s="126"/>
      <c r="F171" s="126"/>
      <c r="G171" s="126">
        <f>SUM(C171-'normat. nenormat.HN'!C170)</f>
        <v>0</v>
      </c>
      <c r="H171" s="288"/>
    </row>
    <row r="172" spans="2:10" x14ac:dyDescent="0.25">
      <c r="B172" s="187" t="s">
        <v>184</v>
      </c>
      <c r="C172" s="154">
        <f t="shared" si="43"/>
        <v>0</v>
      </c>
      <c r="D172" s="155"/>
      <c r="E172" s="156"/>
      <c r="F172" s="156"/>
      <c r="G172" s="156">
        <f>SUM(C172-'normat. nenormat.HN'!C171)</f>
        <v>0</v>
      </c>
      <c r="H172" s="288"/>
    </row>
    <row r="173" spans="2:10" ht="15.75" thickBot="1" x14ac:dyDescent="0.3">
      <c r="B173" s="179"/>
      <c r="C173" s="154">
        <f t="shared" si="43"/>
        <v>0</v>
      </c>
      <c r="D173" s="136"/>
      <c r="E173" s="137"/>
      <c r="F173" s="137"/>
      <c r="G173" s="137">
        <f>SUM(C173-'normat. nenormat.HN'!C172)</f>
        <v>0</v>
      </c>
      <c r="H173" s="288"/>
    </row>
    <row r="174" spans="2:10" ht="15.75" thickBot="1" x14ac:dyDescent="0.3">
      <c r="B174" s="181" t="s">
        <v>192</v>
      </c>
      <c r="C174" s="140">
        <f t="shared" si="43"/>
        <v>0</v>
      </c>
      <c r="D174" s="141">
        <f>SUM(D171:D173)</f>
        <v>0</v>
      </c>
      <c r="E174" s="157">
        <f t="shared" ref="E174" si="49">SUM(E171:E173)</f>
        <v>0</v>
      </c>
      <c r="F174" s="157">
        <f>SUM(F171:F173)</f>
        <v>0</v>
      </c>
      <c r="G174" s="157">
        <f>SUM(C174-'normat. nenormat.HN'!C173)</f>
        <v>0</v>
      </c>
      <c r="H174" s="288"/>
      <c r="J174" s="288"/>
    </row>
    <row r="175" spans="2:10" ht="15.75" thickBot="1" x14ac:dyDescent="0.3">
      <c r="B175" s="188" t="s">
        <v>193</v>
      </c>
      <c r="C175" s="158">
        <f t="shared" si="43"/>
        <v>89325</v>
      </c>
      <c r="D175" s="159">
        <f>SUM(D172+D171+D166+D163+D162+D159+D158+D154+D153+D149+D130+D132)</f>
        <v>60560</v>
      </c>
      <c r="E175" s="159">
        <f t="shared" ref="E175:F175" si="50">SUM(E172+E171+E166+E163+E162+E159+E158+E154+E153+E149+E130+E132)</f>
        <v>28765</v>
      </c>
      <c r="F175" s="159">
        <f t="shared" si="50"/>
        <v>0</v>
      </c>
      <c r="G175" s="159">
        <f>SUM(C175-'normat. nenormat.HN'!C174)</f>
        <v>25</v>
      </c>
      <c r="H175" s="288"/>
    </row>
    <row r="176" spans="2:10" x14ac:dyDescent="0.25">
      <c r="B176" s="176" t="s">
        <v>194</v>
      </c>
      <c r="C176" s="130">
        <f t="shared" si="43"/>
        <v>0</v>
      </c>
      <c r="D176" s="131"/>
      <c r="E176" s="132"/>
      <c r="F176" s="132"/>
      <c r="G176" s="132">
        <f>SUM(C176-'normat. nenormat.HN'!C175)</f>
        <v>0</v>
      </c>
      <c r="H176" s="288"/>
    </row>
    <row r="177" spans="1:8" ht="15.75" thickBot="1" x14ac:dyDescent="0.3">
      <c r="B177" s="178" t="s">
        <v>195</v>
      </c>
      <c r="C177" s="160">
        <f t="shared" si="43"/>
        <v>0</v>
      </c>
      <c r="D177" s="133"/>
      <c r="E177" s="134"/>
      <c r="F177" s="134"/>
      <c r="G177" s="134">
        <f>SUM(C177-'normat. nenormat.HN'!C176)</f>
        <v>0</v>
      </c>
      <c r="H177" s="288"/>
    </row>
    <row r="178" spans="1:8" ht="15.75" thickBot="1" x14ac:dyDescent="0.3">
      <c r="B178" s="181" t="s">
        <v>196</v>
      </c>
      <c r="C178" s="140">
        <f t="shared" si="43"/>
        <v>0</v>
      </c>
      <c r="D178" s="141">
        <f>SUM(D176:D177)</f>
        <v>0</v>
      </c>
      <c r="E178" s="157">
        <f>SUM(E176:E177)</f>
        <v>0</v>
      </c>
      <c r="F178" s="157">
        <f>SUM(F176:F177)</f>
        <v>0</v>
      </c>
      <c r="G178" s="157">
        <f>SUM(C178-'normat. nenormat.HN'!C177)</f>
        <v>0</v>
      </c>
      <c r="H178" s="288"/>
    </row>
    <row r="179" spans="1:8" ht="15.75" thickBot="1" x14ac:dyDescent="0.3">
      <c r="B179" s="161" t="s">
        <v>197</v>
      </c>
      <c r="C179" s="170">
        <f t="shared" si="43"/>
        <v>580630</v>
      </c>
      <c r="D179" s="162">
        <f>SUM(D178+D175+D169+D155+D129+D118+D167+D131)</f>
        <v>443249</v>
      </c>
      <c r="E179" s="162">
        <f t="shared" ref="E179:G179" si="51">SUM(E178+E175+E169+E155+E129+E118+E167+E131)</f>
        <v>137381</v>
      </c>
      <c r="F179" s="162">
        <f t="shared" si="51"/>
        <v>0</v>
      </c>
      <c r="G179" s="162">
        <f t="shared" si="51"/>
        <v>2627</v>
      </c>
      <c r="H179" s="288"/>
    </row>
    <row r="180" spans="1:8" x14ac:dyDescent="0.25">
      <c r="B180" s="163" t="s">
        <v>198</v>
      </c>
      <c r="C180" s="164">
        <f t="shared" si="43"/>
        <v>22679</v>
      </c>
      <c r="D180" s="165"/>
      <c r="E180" s="166">
        <v>22679</v>
      </c>
      <c r="F180" s="166"/>
      <c r="G180" s="314">
        <f>SUM(C180-'normat. nenormat.HN'!C179)</f>
        <v>179</v>
      </c>
      <c r="H180" s="288"/>
    </row>
    <row r="181" spans="1:8" ht="15.75" thickBot="1" x14ac:dyDescent="0.3">
      <c r="B181" s="174"/>
      <c r="C181" s="171">
        <f t="shared" si="43"/>
        <v>0</v>
      </c>
      <c r="D181" s="167"/>
      <c r="E181" s="168"/>
      <c r="F181" s="168"/>
      <c r="G181" s="315">
        <f>SUM(C181-'normat. nenormat.HN'!C180)</f>
        <v>0</v>
      </c>
      <c r="H181" s="288"/>
    </row>
    <row r="182" spans="1:8" ht="15.75" thickBot="1" x14ac:dyDescent="0.3">
      <c r="B182" s="161" t="s">
        <v>199</v>
      </c>
      <c r="C182" s="169">
        <f t="shared" ref="C182" si="52">SUM(D182:F182)</f>
        <v>603309</v>
      </c>
      <c r="D182" s="162">
        <f>SUM(D179:D181)</f>
        <v>443249</v>
      </c>
      <c r="E182" s="189">
        <f>SUM(E179:E181)</f>
        <v>160060</v>
      </c>
      <c r="F182" s="162">
        <f>SUM(F179:F181)</f>
        <v>0</v>
      </c>
      <c r="G182" s="162">
        <f>SUM(C182-'normat. nenormat.HN'!C181)</f>
        <v>2806</v>
      </c>
    </row>
    <row r="183" spans="1:8" ht="15.75" customHeight="1" thickBot="1" x14ac:dyDescent="0.3">
      <c r="D183" s="191"/>
      <c r="E183" s="191"/>
      <c r="F183" s="191"/>
    </row>
    <row r="184" spans="1:8" ht="26.25" thickBot="1" x14ac:dyDescent="0.3">
      <c r="A184" s="380" t="s">
        <v>200</v>
      </c>
      <c r="B184" s="381"/>
      <c r="C184" s="88"/>
      <c r="D184" s="346"/>
      <c r="E184" s="347"/>
      <c r="F184" s="74" t="s">
        <v>143</v>
      </c>
    </row>
    <row r="185" spans="1:8" ht="15.75" thickBot="1" x14ac:dyDescent="0.3">
      <c r="A185" s="382"/>
      <c r="B185" s="383"/>
      <c r="C185" s="89" t="s">
        <v>2</v>
      </c>
      <c r="D185" s="341" t="s">
        <v>275</v>
      </c>
      <c r="E185" s="4" t="s">
        <v>273</v>
      </c>
      <c r="F185" s="299"/>
    </row>
    <row r="186" spans="1:8" x14ac:dyDescent="0.25">
      <c r="A186" s="90">
        <v>212003</v>
      </c>
      <c r="B186" s="91" t="s">
        <v>105</v>
      </c>
      <c r="C186" s="63">
        <v>3000</v>
      </c>
      <c r="D186" s="63">
        <v>3000</v>
      </c>
      <c r="E186" s="7">
        <f>SUM(D186-C186)</f>
        <v>0</v>
      </c>
      <c r="F186" s="299" t="s">
        <v>104</v>
      </c>
    </row>
    <row r="187" spans="1:8" x14ac:dyDescent="0.25">
      <c r="A187" s="92">
        <v>212004</v>
      </c>
      <c r="B187" s="93" t="s">
        <v>106</v>
      </c>
      <c r="C187" s="64"/>
      <c r="D187" s="64"/>
      <c r="E187" s="10">
        <f>SUM(D187-C187)</f>
        <v>0</v>
      </c>
      <c r="F187" s="299"/>
    </row>
    <row r="188" spans="1:8" ht="15.75" thickBot="1" x14ac:dyDescent="0.3">
      <c r="A188" s="94"/>
      <c r="B188" s="95"/>
      <c r="C188" s="65"/>
      <c r="D188" s="65"/>
      <c r="E188" s="28">
        <f>SUM(D188-C188)</f>
        <v>0</v>
      </c>
      <c r="F188" s="299"/>
    </row>
    <row r="189" spans="1:8" ht="15.75" thickBot="1" x14ac:dyDescent="0.3">
      <c r="A189" s="96">
        <v>210</v>
      </c>
      <c r="B189" s="97" t="s">
        <v>107</v>
      </c>
      <c r="C189" s="16">
        <f>SUM(C186:C188)</f>
        <v>3000</v>
      </c>
      <c r="D189" s="16">
        <f>SUM(D186:D188)</f>
        <v>3000</v>
      </c>
      <c r="E189" s="16">
        <f>SUM(E186:E188)</f>
        <v>0</v>
      </c>
      <c r="F189" s="299"/>
    </row>
    <row r="190" spans="1:8" ht="15.75" customHeight="1" x14ac:dyDescent="0.25">
      <c r="A190" s="94">
        <v>223001</v>
      </c>
      <c r="B190" s="68" t="s">
        <v>109</v>
      </c>
      <c r="C190" s="40">
        <v>6000</v>
      </c>
      <c r="D190" s="40">
        <v>6000</v>
      </c>
      <c r="E190" s="40">
        <f>SUM(D190-C190)</f>
        <v>0</v>
      </c>
      <c r="F190" s="299" t="s">
        <v>108</v>
      </c>
    </row>
    <row r="191" spans="1:8" x14ac:dyDescent="0.25">
      <c r="A191" s="94">
        <v>223002</v>
      </c>
      <c r="B191" s="98" t="s">
        <v>110</v>
      </c>
      <c r="C191" s="28"/>
      <c r="D191" s="28"/>
      <c r="E191" s="28">
        <f t="shared" ref="E191:E200" si="53">SUM(D191-C191)</f>
        <v>0</v>
      </c>
      <c r="F191" s="299" t="s">
        <v>104</v>
      </c>
    </row>
    <row r="192" spans="1:8" x14ac:dyDescent="0.25">
      <c r="A192" s="94">
        <v>223002</v>
      </c>
      <c r="B192" s="98" t="s">
        <v>111</v>
      </c>
      <c r="C192" s="28">
        <v>2000</v>
      </c>
      <c r="D192" s="28">
        <v>2000</v>
      </c>
      <c r="E192" s="28">
        <f t="shared" si="53"/>
        <v>0</v>
      </c>
      <c r="F192" s="299"/>
    </row>
    <row r="193" spans="1:6" x14ac:dyDescent="0.25">
      <c r="A193" s="94">
        <v>223002</v>
      </c>
      <c r="B193" s="98" t="s">
        <v>112</v>
      </c>
      <c r="C193" s="28"/>
      <c r="D193" s="28"/>
      <c r="E193" s="28">
        <f t="shared" si="53"/>
        <v>0</v>
      </c>
      <c r="F193" s="299"/>
    </row>
    <row r="194" spans="1:6" x14ac:dyDescent="0.25">
      <c r="A194" s="99">
        <v>223002</v>
      </c>
      <c r="B194" s="98" t="s">
        <v>151</v>
      </c>
      <c r="C194" s="10">
        <f>SUM(C191:C193)</f>
        <v>2000</v>
      </c>
      <c r="D194" s="10">
        <f>SUM(D191:D193)</f>
        <v>2000</v>
      </c>
      <c r="E194" s="10">
        <f>SUM(E191:E193)</f>
        <v>0</v>
      </c>
      <c r="F194" s="299"/>
    </row>
    <row r="195" spans="1:6" ht="15.75" thickBot="1" x14ac:dyDescent="0.3">
      <c r="A195" s="100"/>
      <c r="B195" s="101"/>
      <c r="C195" s="66"/>
      <c r="D195" s="66"/>
      <c r="E195" s="28">
        <f t="shared" si="53"/>
        <v>0</v>
      </c>
      <c r="F195" s="299"/>
    </row>
    <row r="196" spans="1:6" ht="15.75" thickBot="1" x14ac:dyDescent="0.3">
      <c r="A196" s="96">
        <v>220</v>
      </c>
      <c r="B196" s="102" t="s">
        <v>113</v>
      </c>
      <c r="C196" s="16">
        <f>SUM(C195+C194+C190)</f>
        <v>8000</v>
      </c>
      <c r="D196" s="16">
        <f>SUM(D195+D194+D190)</f>
        <v>8000</v>
      </c>
      <c r="E196" s="16">
        <f>SUM(E195+E194+E190)</f>
        <v>0</v>
      </c>
      <c r="F196" s="299"/>
    </row>
    <row r="197" spans="1:6" x14ac:dyDescent="0.25">
      <c r="A197" s="94">
        <v>292006</v>
      </c>
      <c r="B197" s="68" t="s">
        <v>115</v>
      </c>
      <c r="C197" s="28"/>
      <c r="D197" s="28"/>
      <c r="E197" s="28">
        <f>SUM(D197-C197)</f>
        <v>0</v>
      </c>
      <c r="F197" s="299" t="s">
        <v>114</v>
      </c>
    </row>
    <row r="198" spans="1:6" x14ac:dyDescent="0.25">
      <c r="A198" s="92">
        <v>292012</v>
      </c>
      <c r="B198" s="98" t="s">
        <v>117</v>
      </c>
      <c r="C198" s="10"/>
      <c r="D198" s="10">
        <v>25</v>
      </c>
      <c r="E198" s="28">
        <f t="shared" si="53"/>
        <v>25</v>
      </c>
      <c r="F198" s="299" t="s">
        <v>362</v>
      </c>
    </row>
    <row r="199" spans="1:6" x14ac:dyDescent="0.25">
      <c r="A199" s="92">
        <v>292017</v>
      </c>
      <c r="B199" s="98" t="s">
        <v>118</v>
      </c>
      <c r="C199" s="10"/>
      <c r="D199" s="10"/>
      <c r="E199" s="28">
        <f t="shared" si="53"/>
        <v>0</v>
      </c>
      <c r="F199" s="299" t="s">
        <v>116</v>
      </c>
    </row>
    <row r="200" spans="1:6" ht="15.75" thickBot="1" x14ac:dyDescent="0.3">
      <c r="A200" s="92">
        <v>292027</v>
      </c>
      <c r="B200" s="98" t="s">
        <v>119</v>
      </c>
      <c r="C200" s="66"/>
      <c r="D200" s="66"/>
      <c r="E200" s="28">
        <f t="shared" si="53"/>
        <v>0</v>
      </c>
      <c r="F200" s="299" t="s">
        <v>116</v>
      </c>
    </row>
    <row r="201" spans="1:6" ht="15.75" thickBot="1" x14ac:dyDescent="0.3">
      <c r="A201" s="96">
        <v>292</v>
      </c>
      <c r="B201" s="102" t="s">
        <v>120</v>
      </c>
      <c r="C201" s="16">
        <f>SUM(C197:C200)</f>
        <v>0</v>
      </c>
      <c r="D201" s="16">
        <f>SUM(D197:D200)</f>
        <v>25</v>
      </c>
      <c r="E201" s="16">
        <f>SUM(E197:E200)</f>
        <v>25</v>
      </c>
      <c r="F201" s="299"/>
    </row>
    <row r="202" spans="1:6" ht="15.75" thickBot="1" x14ac:dyDescent="0.3">
      <c r="A202" s="103">
        <v>200</v>
      </c>
      <c r="B202" s="104" t="s">
        <v>93</v>
      </c>
      <c r="C202" s="46">
        <f>SUM(C189+C196+C201)</f>
        <v>11000</v>
      </c>
      <c r="D202" s="46">
        <f>SUM(D189+D196+D201)</f>
        <v>11025</v>
      </c>
      <c r="E202" s="46">
        <f>SUM(E189+E196+E201)</f>
        <v>25</v>
      </c>
      <c r="F202" s="299"/>
    </row>
    <row r="203" spans="1:6" x14ac:dyDescent="0.25">
      <c r="A203" s="92">
        <v>311</v>
      </c>
      <c r="B203" s="105" t="s">
        <v>122</v>
      </c>
      <c r="C203" s="10"/>
      <c r="D203" s="10">
        <v>2602</v>
      </c>
      <c r="E203" s="28">
        <f t="shared" ref="E203:E209" si="54">SUM(D203-C203)</f>
        <v>2602</v>
      </c>
      <c r="F203" s="513" t="s">
        <v>363</v>
      </c>
    </row>
    <row r="204" spans="1:6" x14ac:dyDescent="0.25">
      <c r="A204" s="92">
        <v>312001</v>
      </c>
      <c r="B204" s="105" t="s">
        <v>124</v>
      </c>
      <c r="C204" s="10"/>
      <c r="D204" s="10"/>
      <c r="E204" s="28">
        <f t="shared" si="54"/>
        <v>0</v>
      </c>
      <c r="F204" s="299" t="s">
        <v>123</v>
      </c>
    </row>
    <row r="205" spans="1:6" x14ac:dyDescent="0.25">
      <c r="A205" s="92">
        <v>312007</v>
      </c>
      <c r="B205" s="105" t="s">
        <v>126</v>
      </c>
      <c r="C205" s="10"/>
      <c r="D205" s="10"/>
      <c r="E205" s="28">
        <f t="shared" si="54"/>
        <v>0</v>
      </c>
      <c r="F205" s="299" t="s">
        <v>125</v>
      </c>
    </row>
    <row r="206" spans="1:6" x14ac:dyDescent="0.25">
      <c r="A206" s="92">
        <v>312008</v>
      </c>
      <c r="B206" s="105" t="s">
        <v>127</v>
      </c>
      <c r="C206" s="10"/>
      <c r="D206" s="10"/>
      <c r="E206" s="28">
        <f t="shared" si="54"/>
        <v>0</v>
      </c>
      <c r="F206" s="299" t="s">
        <v>125</v>
      </c>
    </row>
    <row r="207" spans="1:6" x14ac:dyDescent="0.25">
      <c r="A207" s="92">
        <v>312011</v>
      </c>
      <c r="B207" s="105" t="s">
        <v>128</v>
      </c>
      <c r="C207" s="10"/>
      <c r="D207" s="10"/>
      <c r="E207" s="28">
        <f t="shared" si="54"/>
        <v>0</v>
      </c>
      <c r="F207" s="299" t="s">
        <v>125</v>
      </c>
    </row>
    <row r="208" spans="1:6" x14ac:dyDescent="0.25">
      <c r="A208" s="92">
        <v>312007</v>
      </c>
      <c r="B208" s="105" t="s">
        <v>129</v>
      </c>
      <c r="C208" s="10"/>
      <c r="D208" s="10"/>
      <c r="E208" s="28">
        <f t="shared" si="54"/>
        <v>0</v>
      </c>
      <c r="F208" s="299"/>
    </row>
    <row r="209" spans="1:6" ht="15.75" thickBot="1" x14ac:dyDescent="0.3">
      <c r="A209" s="106"/>
      <c r="B209" s="107"/>
      <c r="C209" s="66"/>
      <c r="D209" s="66"/>
      <c r="E209" s="28">
        <f t="shared" si="54"/>
        <v>0</v>
      </c>
    </row>
    <row r="210" spans="1:6" ht="15.75" thickBot="1" x14ac:dyDescent="0.3">
      <c r="A210" s="96">
        <v>310</v>
      </c>
      <c r="B210" s="102" t="s">
        <v>130</v>
      </c>
      <c r="C210" s="16">
        <f>SUM(C203:C209)</f>
        <v>0</v>
      </c>
      <c r="D210" s="16">
        <f>SUM(D203:D209)</f>
        <v>2602</v>
      </c>
      <c r="E210" s="16">
        <f>SUM(E203:E209)</f>
        <v>2602</v>
      </c>
    </row>
    <row r="211" spans="1:6" x14ac:dyDescent="0.25">
      <c r="A211" s="108">
        <v>321</v>
      </c>
      <c r="B211" s="109" t="s">
        <v>131</v>
      </c>
      <c r="C211" s="40"/>
      <c r="D211" s="40"/>
      <c r="E211" s="28">
        <f t="shared" ref="E211:E216" si="55">SUM(D211-C211)</f>
        <v>0</v>
      </c>
    </row>
    <row r="212" spans="1:6" x14ac:dyDescent="0.25">
      <c r="A212" s="110">
        <v>322001</v>
      </c>
      <c r="B212" s="111" t="s">
        <v>132</v>
      </c>
      <c r="C212" s="43"/>
      <c r="D212" s="43"/>
      <c r="E212" s="28">
        <f t="shared" si="55"/>
        <v>0</v>
      </c>
    </row>
    <row r="213" spans="1:6" x14ac:dyDescent="0.25">
      <c r="A213" s="110">
        <v>322005</v>
      </c>
      <c r="B213" s="105" t="s">
        <v>133</v>
      </c>
      <c r="C213" s="43"/>
      <c r="D213" s="43"/>
      <c r="E213" s="28">
        <f t="shared" si="55"/>
        <v>0</v>
      </c>
    </row>
    <row r="214" spans="1:6" x14ac:dyDescent="0.25">
      <c r="A214" s="110">
        <v>322006</v>
      </c>
      <c r="B214" s="105" t="s">
        <v>134</v>
      </c>
      <c r="C214" s="43"/>
      <c r="D214" s="43"/>
      <c r="E214" s="28">
        <f t="shared" si="55"/>
        <v>0</v>
      </c>
    </row>
    <row r="215" spans="1:6" x14ac:dyDescent="0.25">
      <c r="A215" s="110">
        <v>322008</v>
      </c>
      <c r="B215" s="105" t="s">
        <v>135</v>
      </c>
      <c r="C215" s="43"/>
      <c r="D215" s="43"/>
      <c r="E215" s="10">
        <f>SUM(D215-C215)</f>
        <v>0</v>
      </c>
    </row>
    <row r="216" spans="1:6" ht="15.75" thickBot="1" x14ac:dyDescent="0.3">
      <c r="A216" s="112"/>
      <c r="B216" s="107"/>
      <c r="C216" s="69"/>
      <c r="D216" s="69"/>
      <c r="E216" s="28">
        <f t="shared" si="55"/>
        <v>0</v>
      </c>
    </row>
    <row r="217" spans="1:6" ht="15.75" thickBot="1" x14ac:dyDescent="0.3">
      <c r="A217" s="96">
        <v>320</v>
      </c>
      <c r="B217" s="102" t="s">
        <v>136</v>
      </c>
      <c r="C217" s="16">
        <f>SUM(C211:C216)</f>
        <v>0</v>
      </c>
      <c r="D217" s="16">
        <f>SUM(D211:D216)</f>
        <v>0</v>
      </c>
      <c r="E217" s="16">
        <f>SUM(E211:E216)</f>
        <v>0</v>
      </c>
    </row>
    <row r="218" spans="1:6" ht="15.75" thickBot="1" x14ac:dyDescent="0.3">
      <c r="A218" s="103">
        <v>300</v>
      </c>
      <c r="B218" s="104" t="s">
        <v>93</v>
      </c>
      <c r="C218" s="46">
        <f>SUM(C210+C217)</f>
        <v>0</v>
      </c>
      <c r="D218" s="46">
        <f>SUM(D210+D217)</f>
        <v>2602</v>
      </c>
      <c r="E218" s="46">
        <f>SUM(E210+E217)</f>
        <v>2602</v>
      </c>
    </row>
    <row r="219" spans="1:6" ht="15.75" thickBot="1" x14ac:dyDescent="0.3">
      <c r="A219" s="103">
        <v>453</v>
      </c>
      <c r="B219" s="104" t="s">
        <v>286</v>
      </c>
      <c r="C219" s="46">
        <v>7917</v>
      </c>
      <c r="D219" s="46">
        <v>7917</v>
      </c>
      <c r="E219" s="46">
        <f>SUM(D219-C219)</f>
        <v>0</v>
      </c>
    </row>
    <row r="220" spans="1:6" ht="15.75" thickBot="1" x14ac:dyDescent="0.3">
      <c r="A220" s="113" t="s">
        <v>141</v>
      </c>
      <c r="B220" s="114" t="s">
        <v>138</v>
      </c>
      <c r="C220" s="52">
        <f>SUM(C202+C218+C219)</f>
        <v>18917</v>
      </c>
      <c r="D220" s="52">
        <f t="shared" ref="D220:E220" si="56">SUM(D202+D218+D219)</f>
        <v>21544</v>
      </c>
      <c r="E220" s="52">
        <f t="shared" si="56"/>
        <v>2627</v>
      </c>
      <c r="F220" s="288">
        <f>SUM(D220-D219)</f>
        <v>13627</v>
      </c>
    </row>
    <row r="221" spans="1:6" x14ac:dyDescent="0.25">
      <c r="A221" s="108">
        <v>200</v>
      </c>
      <c r="B221" s="109" t="s">
        <v>139</v>
      </c>
      <c r="C221" s="40">
        <v>22500</v>
      </c>
      <c r="D221" s="40">
        <v>22500</v>
      </c>
      <c r="E221" s="40">
        <f>SUM(D221-C221)</f>
        <v>0</v>
      </c>
      <c r="F221" t="s">
        <v>108</v>
      </c>
    </row>
    <row r="222" spans="1:6" ht="15.75" thickBot="1" x14ac:dyDescent="0.3">
      <c r="A222" s="115">
        <v>400</v>
      </c>
      <c r="B222" s="116" t="s">
        <v>140</v>
      </c>
      <c r="C222" s="43"/>
      <c r="D222" s="69">
        <v>179</v>
      </c>
      <c r="E222" s="69">
        <f t="shared" ref="E222" si="57">SUM(D222-C222)</f>
        <v>179</v>
      </c>
      <c r="F222" t="s">
        <v>108</v>
      </c>
    </row>
    <row r="223" spans="1:6" ht="15.75" thickBot="1" x14ac:dyDescent="0.3">
      <c r="A223" s="50" t="s">
        <v>141</v>
      </c>
      <c r="B223" s="117" t="s">
        <v>142</v>
      </c>
      <c r="C223" s="52">
        <f>SUM(C220:C222)</f>
        <v>41417</v>
      </c>
      <c r="D223" s="52">
        <f>SUM(D220:D222)</f>
        <v>44223</v>
      </c>
      <c r="E223" s="52">
        <f>SUM(E220:E222)</f>
        <v>2806</v>
      </c>
      <c r="F223" s="55"/>
    </row>
    <row r="224" spans="1:6" x14ac:dyDescent="0.25">
      <c r="D224" s="191"/>
      <c r="E224" s="191"/>
      <c r="F224" s="191"/>
    </row>
    <row r="225" spans="1:6" x14ac:dyDescent="0.25">
      <c r="D225" s="191"/>
      <c r="E225" s="190"/>
      <c r="F225" s="190"/>
    </row>
    <row r="226" spans="1:6" ht="15.75" thickBot="1" x14ac:dyDescent="0.3">
      <c r="D226" s="191"/>
      <c r="E226" s="190"/>
      <c r="F226" s="190"/>
    </row>
    <row r="227" spans="1:6" ht="15.75" thickBot="1" x14ac:dyDescent="0.3">
      <c r="A227" s="77"/>
      <c r="B227" s="78" t="s">
        <v>144</v>
      </c>
      <c r="C227" s="3"/>
      <c r="D227" s="3"/>
      <c r="E227" s="3"/>
      <c r="F227" s="55"/>
    </row>
    <row r="228" spans="1:6" ht="15.75" thickBot="1" x14ac:dyDescent="0.3">
      <c r="A228" s="79" t="s">
        <v>145</v>
      </c>
      <c r="B228" s="61"/>
      <c r="C228" s="34" t="s">
        <v>2</v>
      </c>
      <c r="D228" s="34" t="s">
        <v>275</v>
      </c>
      <c r="E228" s="34" t="s">
        <v>273</v>
      </c>
      <c r="F228" s="191"/>
    </row>
    <row r="229" spans="1:6" x14ac:dyDescent="0.25">
      <c r="A229" s="80"/>
      <c r="B229" s="81"/>
      <c r="C229" s="7"/>
      <c r="D229" s="7"/>
      <c r="E229" s="28">
        <f t="shared" ref="E229:E234" si="58">SUM(D229-C229)</f>
        <v>0</v>
      </c>
      <c r="F229" s="193"/>
    </row>
    <row r="230" spans="1:6" x14ac:dyDescent="0.25">
      <c r="A230" s="82"/>
      <c r="B230" s="83"/>
      <c r="C230" s="10"/>
      <c r="D230" s="28"/>
      <c r="E230" s="10">
        <f t="shared" si="58"/>
        <v>0</v>
      </c>
      <c r="F230" s="193"/>
    </row>
    <row r="231" spans="1:6" x14ac:dyDescent="0.25">
      <c r="A231" s="82">
        <v>223003</v>
      </c>
      <c r="B231" s="83" t="s">
        <v>150</v>
      </c>
      <c r="C231" s="10">
        <v>22500</v>
      </c>
      <c r="D231" s="10">
        <v>22500</v>
      </c>
      <c r="E231" s="10">
        <f t="shared" si="58"/>
        <v>0</v>
      </c>
      <c r="F231" t="s">
        <v>284</v>
      </c>
    </row>
    <row r="232" spans="1:6" x14ac:dyDescent="0.25">
      <c r="A232" s="82"/>
      <c r="B232" s="83"/>
      <c r="C232" s="10"/>
      <c r="D232" s="10"/>
      <c r="E232" s="10">
        <f t="shared" si="58"/>
        <v>0</v>
      </c>
      <c r="F232" s="190"/>
    </row>
    <row r="233" spans="1:6" x14ac:dyDescent="0.25">
      <c r="A233" s="82">
        <v>453</v>
      </c>
      <c r="B233" s="83" t="s">
        <v>146</v>
      </c>
      <c r="C233" s="10"/>
      <c r="D233" s="10">
        <v>179</v>
      </c>
      <c r="E233" s="10">
        <f t="shared" si="58"/>
        <v>179</v>
      </c>
      <c r="F233" s="190"/>
    </row>
    <row r="234" spans="1:6" ht="15.75" thickBot="1" x14ac:dyDescent="0.3">
      <c r="A234" s="84"/>
      <c r="B234" s="85"/>
      <c r="C234" s="13"/>
      <c r="D234" s="13"/>
      <c r="E234" s="10">
        <f t="shared" si="58"/>
        <v>0</v>
      </c>
      <c r="F234" s="190"/>
    </row>
    <row r="235" spans="1:6" ht="15.75" thickBot="1" x14ac:dyDescent="0.3">
      <c r="A235" s="86"/>
      <c r="B235" s="75"/>
      <c r="C235" s="16">
        <f>SUM(C229:C234)</f>
        <v>22500</v>
      </c>
      <c r="D235" s="16">
        <f>SUM(D229:D234)</f>
        <v>22679</v>
      </c>
      <c r="E235" s="16">
        <f>SUM(E229:E234)</f>
        <v>179</v>
      </c>
      <c r="F235" s="190"/>
    </row>
    <row r="236" spans="1:6" ht="15.75" thickBot="1" x14ac:dyDescent="0.3">
      <c r="E236" s="331"/>
      <c r="F236" s="190"/>
    </row>
    <row r="237" spans="1:6" ht="15.75" thickBot="1" x14ac:dyDescent="0.3">
      <c r="A237" s="77"/>
      <c r="B237" s="78" t="s">
        <v>144</v>
      </c>
      <c r="C237" s="3"/>
      <c r="D237" s="3"/>
      <c r="E237" s="3"/>
      <c r="F237" s="190"/>
    </row>
    <row r="238" spans="1:6" ht="15.75" thickBot="1" x14ac:dyDescent="0.3">
      <c r="A238" s="79" t="s">
        <v>147</v>
      </c>
      <c r="B238" s="61"/>
      <c r="C238" s="4" t="s">
        <v>2</v>
      </c>
      <c r="D238" s="34" t="s">
        <v>275</v>
      </c>
      <c r="E238" s="34" t="s">
        <v>273</v>
      </c>
      <c r="F238" s="55"/>
    </row>
    <row r="239" spans="1:6" x14ac:dyDescent="0.25">
      <c r="A239" s="80"/>
      <c r="B239" s="81"/>
      <c r="C239" s="63"/>
      <c r="D239" s="63"/>
      <c r="E239" s="28">
        <f>SUM(D239-C239)</f>
        <v>0</v>
      </c>
    </row>
    <row r="240" spans="1:6" x14ac:dyDescent="0.25">
      <c r="A240" s="82">
        <v>633011</v>
      </c>
      <c r="B240" s="83" t="s">
        <v>148</v>
      </c>
      <c r="C240" s="64">
        <v>22400</v>
      </c>
      <c r="D240" s="64">
        <v>22579</v>
      </c>
      <c r="E240" s="10">
        <f>SUM(D240-C240)</f>
        <v>179</v>
      </c>
      <c r="F240" t="s">
        <v>284</v>
      </c>
    </row>
    <row r="241" spans="1:6" x14ac:dyDescent="0.25">
      <c r="A241" s="82"/>
      <c r="B241" s="83"/>
      <c r="C241" s="64"/>
      <c r="D241" s="349"/>
      <c r="E241" s="10">
        <f t="shared" ref="E241:E243" si="59">SUM(D241-C241)</f>
        <v>0</v>
      </c>
      <c r="F241" t="s">
        <v>123</v>
      </c>
    </row>
    <row r="242" spans="1:6" x14ac:dyDescent="0.25">
      <c r="A242" s="82">
        <v>637012</v>
      </c>
      <c r="B242" s="83" t="s">
        <v>149</v>
      </c>
      <c r="C242" s="64">
        <v>100</v>
      </c>
      <c r="D242" s="64">
        <v>100</v>
      </c>
      <c r="E242" s="10">
        <f t="shared" si="59"/>
        <v>0</v>
      </c>
      <c r="F242" t="s">
        <v>284</v>
      </c>
    </row>
    <row r="243" spans="1:6" x14ac:dyDescent="0.25">
      <c r="A243" s="82"/>
      <c r="B243" s="83"/>
      <c r="C243" s="64"/>
      <c r="D243" s="76"/>
      <c r="E243" s="10">
        <f t="shared" si="59"/>
        <v>0</v>
      </c>
    </row>
    <row r="244" spans="1:6" ht="15.75" thickBot="1" x14ac:dyDescent="0.3">
      <c r="A244" s="84"/>
      <c r="B244" s="85"/>
      <c r="C244" s="76"/>
      <c r="D244" s="76"/>
      <c r="E244" s="10">
        <f>SUM(D244-C244)</f>
        <v>0</v>
      </c>
    </row>
    <row r="245" spans="1:6" ht="15.75" thickBot="1" x14ac:dyDescent="0.3">
      <c r="A245" s="87"/>
      <c r="B245" s="75"/>
      <c r="C245" s="16">
        <f>SUM(C239:C244)</f>
        <v>22500</v>
      </c>
      <c r="D245" s="16">
        <f>SUM(D239:D244)</f>
        <v>22679</v>
      </c>
      <c r="E245" s="16">
        <f>SUM(E239:E244)</f>
        <v>179</v>
      </c>
    </row>
    <row r="251" spans="1:6" x14ac:dyDescent="0.25">
      <c r="A251" t="s">
        <v>266</v>
      </c>
      <c r="B251" s="301"/>
      <c r="C251" s="300"/>
      <c r="E251" t="s">
        <v>267</v>
      </c>
    </row>
    <row r="252" spans="1:6" x14ac:dyDescent="0.25">
      <c r="E25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1</vt:i4>
      </vt:variant>
    </vt:vector>
  </HeadingPairs>
  <TitlesOfParts>
    <vt:vector size="15" baseType="lpstr">
      <vt:lpstr>mzdy</vt:lpstr>
      <vt:lpstr>mzdy 01.01.</vt:lpstr>
      <vt:lpstr>návrh rozpočtu</vt:lpstr>
      <vt:lpstr>návrh doplnok prac sila</vt:lpstr>
      <vt:lpstr>po úprave</vt:lpstr>
      <vt:lpstr>schválený</vt:lpstr>
      <vt:lpstr>LK ŠvP Dopravné</vt:lpstr>
      <vt:lpstr>normat. nenormat.HN</vt:lpstr>
      <vt:lpstr>ŠJ;dary príjmy</vt:lpstr>
      <vt:lpstr>učebnice</vt:lpstr>
      <vt:lpstr>uprava zrusenie skoly</vt:lpstr>
      <vt:lpstr>uprava k 31.8.</vt:lpstr>
      <vt:lpstr>čerpanie</vt:lpstr>
      <vt:lpstr>čerpanie 31.08.2019</vt:lpstr>
      <vt:lpstr>'návrh rozpočtu'!Oblasť_tlače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2020-11-30T13:49:13Z</dcterms:modified>
</cp:coreProperties>
</file>